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chieferstein\Downloads\"/>
    </mc:Choice>
  </mc:AlternateContent>
  <xr:revisionPtr revIDLastSave="0" documentId="8_{8258DF74-840D-4681-96F5-79DF0D13B92C}" xr6:coauthVersionLast="47" xr6:coauthVersionMax="47" xr10:uidLastSave="{00000000-0000-0000-0000-000000000000}"/>
  <bookViews>
    <workbookView xWindow="-120" yWindow="-120" windowWidth="29040" windowHeight="15840" xr2:uid="{F5EC9FF5-DA59-45DE-BB2E-6C473B5BBBF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2" i="1" l="1"/>
  <c r="S62" i="1" s="1"/>
  <c r="T62" i="1" s="1"/>
  <c r="U62" i="1" s="1"/>
  <c r="J62" i="1"/>
  <c r="K62" i="1" s="1"/>
  <c r="L62" i="1" s="1"/>
  <c r="M62" i="1" s="1"/>
  <c r="N62" i="1" s="1"/>
  <c r="I62" i="1"/>
  <c r="E62" i="1"/>
  <c r="F62" i="1" s="1"/>
  <c r="P5" i="1"/>
  <c r="Q61" i="1"/>
  <c r="Q60" i="1"/>
  <c r="Q59" i="1"/>
  <c r="Q58" i="1"/>
  <c r="Q57" i="1"/>
  <c r="Q56" i="1"/>
  <c r="S56" i="1" s="1"/>
  <c r="Q55" i="1"/>
  <c r="S55" i="1" s="1"/>
  <c r="Q54" i="1"/>
  <c r="S54" i="1" s="1"/>
  <c r="Q53" i="1"/>
  <c r="S53" i="1" s="1"/>
  <c r="Q52" i="1"/>
  <c r="S52" i="1" s="1"/>
  <c r="Q51" i="1"/>
  <c r="S51" i="1" s="1"/>
  <c r="Q50" i="1"/>
  <c r="S50" i="1" s="1"/>
  <c r="Q49" i="1"/>
  <c r="S49" i="1" s="1"/>
  <c r="Q48" i="1"/>
  <c r="S48" i="1" s="1"/>
  <c r="Q47" i="1"/>
  <c r="S47" i="1" s="1"/>
  <c r="Q46" i="1"/>
  <c r="S46" i="1" s="1"/>
  <c r="Q45" i="1"/>
  <c r="S45" i="1" s="1"/>
  <c r="Q44" i="1"/>
  <c r="S44" i="1" s="1"/>
  <c r="Q43" i="1"/>
  <c r="S43" i="1" s="1"/>
  <c r="Q42" i="1"/>
  <c r="S42" i="1" s="1"/>
  <c r="Q41" i="1"/>
  <c r="S41" i="1" s="1"/>
  <c r="Q40" i="1"/>
  <c r="S40" i="1" s="1"/>
  <c r="Q39" i="1"/>
  <c r="S39" i="1" s="1"/>
  <c r="Q38" i="1"/>
  <c r="S38" i="1" s="1"/>
  <c r="Q37" i="1"/>
  <c r="S37" i="1" s="1"/>
  <c r="Q36" i="1"/>
  <c r="S36" i="1" s="1"/>
  <c r="Q35" i="1"/>
  <c r="S35" i="1" s="1"/>
  <c r="Q34" i="1"/>
  <c r="S34" i="1" s="1"/>
  <c r="Q33" i="1"/>
  <c r="S33" i="1" s="1"/>
  <c r="Q32" i="1"/>
  <c r="S32" i="1" s="1"/>
  <c r="Q31" i="1"/>
  <c r="S31" i="1" s="1"/>
  <c r="Q30" i="1"/>
  <c r="S30" i="1" s="1"/>
  <c r="Q29" i="1"/>
  <c r="S29" i="1" s="1"/>
  <c r="Q28" i="1"/>
  <c r="S28" i="1" s="1"/>
  <c r="Q27" i="1"/>
  <c r="S27" i="1" s="1"/>
  <c r="Q26" i="1"/>
  <c r="S26" i="1" s="1"/>
  <c r="Q25" i="1"/>
  <c r="S25" i="1" s="1"/>
  <c r="Q24" i="1"/>
  <c r="S24" i="1" s="1"/>
  <c r="Q23" i="1"/>
  <c r="S23" i="1" s="1"/>
  <c r="Q22" i="1"/>
  <c r="S22" i="1" s="1"/>
  <c r="Q21" i="1"/>
  <c r="S21" i="1" s="1"/>
  <c r="Q20" i="1"/>
  <c r="S20" i="1" s="1"/>
  <c r="Q19" i="1"/>
  <c r="S19" i="1" s="1"/>
  <c r="Q18" i="1"/>
  <c r="S18" i="1" s="1"/>
  <c r="Q17" i="1"/>
  <c r="S17" i="1" s="1"/>
  <c r="Q16" i="1"/>
  <c r="S16" i="1" s="1"/>
  <c r="Q15" i="1"/>
  <c r="S15" i="1" s="1"/>
  <c r="Q14" i="1"/>
  <c r="S14" i="1" s="1"/>
  <c r="Q12" i="1"/>
  <c r="S12" i="1" s="1"/>
  <c r="T12" i="1" s="1"/>
  <c r="Q13" i="1"/>
  <c r="S13" i="1" s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12" i="1"/>
  <c r="K12" i="1" s="1"/>
  <c r="L12" i="1" s="1"/>
  <c r="M12" i="1" s="1"/>
  <c r="I12" i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13" i="1"/>
  <c r="F13" i="1" s="1"/>
  <c r="D61" i="1"/>
  <c r="E63" i="1" s="1"/>
  <c r="F63" i="1" s="1"/>
  <c r="D60" i="1"/>
  <c r="J60" i="1" s="1"/>
  <c r="D59" i="1"/>
  <c r="J59" i="1" s="1"/>
  <c r="D58" i="1"/>
  <c r="D57" i="1"/>
  <c r="J57" i="1" s="1"/>
  <c r="R62" i="1" l="1"/>
  <c r="V62" i="1" s="1"/>
  <c r="W62" i="1" s="1"/>
  <c r="S59" i="1"/>
  <c r="S60" i="1"/>
  <c r="S61" i="1"/>
  <c r="S57" i="1"/>
  <c r="S58" i="1"/>
  <c r="T13" i="1"/>
  <c r="U12" i="1"/>
  <c r="R12" i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R43" i="1" s="1"/>
  <c r="R44" i="1" s="1"/>
  <c r="R45" i="1" s="1"/>
  <c r="R46" i="1" s="1"/>
  <c r="R47" i="1" s="1"/>
  <c r="R48" i="1" s="1"/>
  <c r="R49" i="1" s="1"/>
  <c r="R50" i="1" s="1"/>
  <c r="R51" i="1" s="1"/>
  <c r="R52" i="1" s="1"/>
  <c r="R53" i="1" s="1"/>
  <c r="R54" i="1" s="1"/>
  <c r="R55" i="1" s="1"/>
  <c r="R56" i="1" s="1"/>
  <c r="R57" i="1" s="1"/>
  <c r="R58" i="1" s="1"/>
  <c r="R59" i="1" s="1"/>
  <c r="R60" i="1" s="1"/>
  <c r="R61" i="1" s="1"/>
  <c r="E57" i="1"/>
  <c r="F57" i="1" s="1"/>
  <c r="E58" i="1"/>
  <c r="F58" i="1" s="1"/>
  <c r="E61" i="1"/>
  <c r="F61" i="1" s="1"/>
  <c r="N12" i="1"/>
  <c r="K13" i="1"/>
  <c r="L13" i="1" s="1"/>
  <c r="M13" i="1" s="1"/>
  <c r="E59" i="1"/>
  <c r="F59" i="1" s="1"/>
  <c r="J58" i="1"/>
  <c r="E60" i="1"/>
  <c r="F60" i="1" s="1"/>
  <c r="J61" i="1"/>
  <c r="V12" i="1" l="1"/>
  <c r="W12" i="1" s="1"/>
  <c r="U13" i="1"/>
  <c r="V13" i="1" s="1"/>
  <c r="W13" i="1" s="1"/>
  <c r="T14" i="1"/>
  <c r="N13" i="1"/>
  <c r="K14" i="1"/>
  <c r="L14" i="1" s="1"/>
  <c r="M14" i="1" s="1"/>
  <c r="T15" i="1" l="1"/>
  <c r="U14" i="1"/>
  <c r="V14" i="1" s="1"/>
  <c r="W14" i="1" s="1"/>
  <c r="N14" i="1"/>
  <c r="K15" i="1"/>
  <c r="L15" i="1" s="1"/>
  <c r="M15" i="1" s="1"/>
  <c r="T16" i="1" l="1"/>
  <c r="U15" i="1"/>
  <c r="V15" i="1" s="1"/>
  <c r="W15" i="1" s="1"/>
  <c r="K16" i="1"/>
  <c r="L16" i="1" s="1"/>
  <c r="M16" i="1" s="1"/>
  <c r="N15" i="1"/>
  <c r="T17" i="1" l="1"/>
  <c r="U16" i="1"/>
  <c r="V16" i="1" s="1"/>
  <c r="W16" i="1" s="1"/>
  <c r="K17" i="1"/>
  <c r="L17" i="1" s="1"/>
  <c r="M17" i="1" s="1"/>
  <c r="N16" i="1"/>
  <c r="T18" i="1" l="1"/>
  <c r="U17" i="1"/>
  <c r="V17" i="1" s="1"/>
  <c r="W17" i="1" s="1"/>
  <c r="K18" i="1"/>
  <c r="L18" i="1" s="1"/>
  <c r="M18" i="1" s="1"/>
  <c r="N17" i="1"/>
  <c r="T19" i="1" l="1"/>
  <c r="U18" i="1"/>
  <c r="V18" i="1" s="1"/>
  <c r="W18" i="1" s="1"/>
  <c r="K19" i="1"/>
  <c r="L19" i="1" s="1"/>
  <c r="M19" i="1" s="1"/>
  <c r="N18" i="1"/>
  <c r="T20" i="1" l="1"/>
  <c r="U19" i="1"/>
  <c r="V19" i="1" s="1"/>
  <c r="W19" i="1" s="1"/>
  <c r="K20" i="1"/>
  <c r="L20" i="1" s="1"/>
  <c r="M20" i="1" s="1"/>
  <c r="N19" i="1"/>
  <c r="T21" i="1" l="1"/>
  <c r="U20" i="1"/>
  <c r="V20" i="1" s="1"/>
  <c r="W20" i="1" s="1"/>
  <c r="K21" i="1"/>
  <c r="L21" i="1" s="1"/>
  <c r="M21" i="1" s="1"/>
  <c r="N20" i="1"/>
  <c r="T22" i="1" l="1"/>
  <c r="U21" i="1"/>
  <c r="V21" i="1" s="1"/>
  <c r="W21" i="1" s="1"/>
  <c r="K22" i="1"/>
  <c r="L22" i="1" s="1"/>
  <c r="M22" i="1" s="1"/>
  <c r="N21" i="1"/>
  <c r="T23" i="1" l="1"/>
  <c r="U22" i="1"/>
  <c r="V22" i="1" s="1"/>
  <c r="W22" i="1" s="1"/>
  <c r="K23" i="1"/>
  <c r="L23" i="1" s="1"/>
  <c r="M23" i="1" s="1"/>
  <c r="N22" i="1"/>
  <c r="T24" i="1" l="1"/>
  <c r="U23" i="1"/>
  <c r="V23" i="1" s="1"/>
  <c r="W23" i="1" s="1"/>
  <c r="K24" i="1"/>
  <c r="L24" i="1" s="1"/>
  <c r="M24" i="1" s="1"/>
  <c r="N23" i="1"/>
  <c r="T25" i="1" l="1"/>
  <c r="U24" i="1"/>
  <c r="V24" i="1" s="1"/>
  <c r="W24" i="1" s="1"/>
  <c r="K25" i="1"/>
  <c r="L25" i="1" s="1"/>
  <c r="M25" i="1" s="1"/>
  <c r="N24" i="1"/>
  <c r="T26" i="1" l="1"/>
  <c r="U25" i="1"/>
  <c r="V25" i="1" s="1"/>
  <c r="W25" i="1" s="1"/>
  <c r="K26" i="1"/>
  <c r="L26" i="1" s="1"/>
  <c r="M26" i="1" s="1"/>
  <c r="N25" i="1"/>
  <c r="T27" i="1" l="1"/>
  <c r="U26" i="1"/>
  <c r="V26" i="1" s="1"/>
  <c r="W26" i="1" s="1"/>
  <c r="K27" i="1"/>
  <c r="L27" i="1" s="1"/>
  <c r="M27" i="1" s="1"/>
  <c r="N26" i="1"/>
  <c r="T28" i="1" l="1"/>
  <c r="U27" i="1"/>
  <c r="V27" i="1" s="1"/>
  <c r="W27" i="1" s="1"/>
  <c r="K28" i="1"/>
  <c r="L28" i="1" s="1"/>
  <c r="M28" i="1" s="1"/>
  <c r="N27" i="1"/>
  <c r="T29" i="1" l="1"/>
  <c r="U28" i="1"/>
  <c r="V28" i="1" s="1"/>
  <c r="W28" i="1" s="1"/>
  <c r="K29" i="1"/>
  <c r="L29" i="1" s="1"/>
  <c r="M29" i="1" s="1"/>
  <c r="N28" i="1"/>
  <c r="T30" i="1" l="1"/>
  <c r="U29" i="1"/>
  <c r="V29" i="1" s="1"/>
  <c r="W29" i="1" s="1"/>
  <c r="K30" i="1"/>
  <c r="L30" i="1" s="1"/>
  <c r="M30" i="1" s="1"/>
  <c r="N29" i="1"/>
  <c r="T31" i="1" l="1"/>
  <c r="U30" i="1"/>
  <c r="V30" i="1" s="1"/>
  <c r="W30" i="1" s="1"/>
  <c r="K31" i="1"/>
  <c r="L31" i="1" s="1"/>
  <c r="M31" i="1" s="1"/>
  <c r="N30" i="1"/>
  <c r="T32" i="1" l="1"/>
  <c r="U31" i="1"/>
  <c r="V31" i="1" s="1"/>
  <c r="W31" i="1" s="1"/>
  <c r="K32" i="1"/>
  <c r="L32" i="1" s="1"/>
  <c r="M32" i="1" s="1"/>
  <c r="N31" i="1"/>
  <c r="T33" i="1" l="1"/>
  <c r="U32" i="1"/>
  <c r="V32" i="1" s="1"/>
  <c r="W32" i="1" s="1"/>
  <c r="K33" i="1"/>
  <c r="L33" i="1" s="1"/>
  <c r="M33" i="1" s="1"/>
  <c r="N32" i="1"/>
  <c r="T34" i="1" l="1"/>
  <c r="U33" i="1"/>
  <c r="V33" i="1" s="1"/>
  <c r="W33" i="1" s="1"/>
  <c r="K34" i="1"/>
  <c r="L34" i="1" s="1"/>
  <c r="M34" i="1" s="1"/>
  <c r="N33" i="1"/>
  <c r="T35" i="1" l="1"/>
  <c r="U34" i="1"/>
  <c r="V34" i="1" s="1"/>
  <c r="W34" i="1" s="1"/>
  <c r="K35" i="1"/>
  <c r="L35" i="1" s="1"/>
  <c r="M35" i="1" s="1"/>
  <c r="N34" i="1"/>
  <c r="T36" i="1" l="1"/>
  <c r="U35" i="1"/>
  <c r="V35" i="1" s="1"/>
  <c r="W35" i="1" s="1"/>
  <c r="K36" i="1"/>
  <c r="L36" i="1" s="1"/>
  <c r="M36" i="1" s="1"/>
  <c r="N35" i="1"/>
  <c r="T37" i="1" l="1"/>
  <c r="U36" i="1"/>
  <c r="V36" i="1" s="1"/>
  <c r="W36" i="1" s="1"/>
  <c r="K37" i="1"/>
  <c r="L37" i="1" s="1"/>
  <c r="M37" i="1" s="1"/>
  <c r="N36" i="1"/>
  <c r="T38" i="1" l="1"/>
  <c r="U37" i="1"/>
  <c r="V37" i="1" s="1"/>
  <c r="W37" i="1" s="1"/>
  <c r="K38" i="1"/>
  <c r="L38" i="1" s="1"/>
  <c r="M38" i="1" s="1"/>
  <c r="N37" i="1"/>
  <c r="T39" i="1" l="1"/>
  <c r="U38" i="1"/>
  <c r="V38" i="1" s="1"/>
  <c r="W38" i="1" s="1"/>
  <c r="K39" i="1"/>
  <c r="L39" i="1" s="1"/>
  <c r="M39" i="1" s="1"/>
  <c r="N38" i="1"/>
  <c r="T40" i="1" l="1"/>
  <c r="U39" i="1"/>
  <c r="V39" i="1" s="1"/>
  <c r="W39" i="1" s="1"/>
  <c r="K40" i="1"/>
  <c r="L40" i="1" s="1"/>
  <c r="M40" i="1" s="1"/>
  <c r="N39" i="1"/>
  <c r="T41" i="1" l="1"/>
  <c r="U40" i="1"/>
  <c r="V40" i="1" s="1"/>
  <c r="W40" i="1" s="1"/>
  <c r="K41" i="1"/>
  <c r="L41" i="1" s="1"/>
  <c r="M41" i="1" s="1"/>
  <c r="N40" i="1"/>
  <c r="T42" i="1" l="1"/>
  <c r="U41" i="1"/>
  <c r="V41" i="1" s="1"/>
  <c r="W41" i="1" s="1"/>
  <c r="K42" i="1"/>
  <c r="L42" i="1" s="1"/>
  <c r="M42" i="1" s="1"/>
  <c r="N41" i="1"/>
  <c r="T43" i="1" l="1"/>
  <c r="U42" i="1"/>
  <c r="K43" i="1"/>
  <c r="L43" i="1" s="1"/>
  <c r="M43" i="1" s="1"/>
  <c r="N42" i="1"/>
  <c r="V42" i="1" l="1"/>
  <c r="W42" i="1" s="1"/>
  <c r="T44" i="1"/>
  <c r="U43" i="1"/>
  <c r="V43" i="1" s="1"/>
  <c r="W43" i="1" s="1"/>
  <c r="K44" i="1"/>
  <c r="L44" i="1" s="1"/>
  <c r="M44" i="1" s="1"/>
  <c r="N43" i="1"/>
  <c r="T45" i="1" l="1"/>
  <c r="U44" i="1"/>
  <c r="V44" i="1" s="1"/>
  <c r="W44" i="1" s="1"/>
  <c r="K45" i="1"/>
  <c r="L45" i="1" s="1"/>
  <c r="M45" i="1" s="1"/>
  <c r="N44" i="1"/>
  <c r="T46" i="1" l="1"/>
  <c r="U45" i="1"/>
  <c r="V45" i="1" s="1"/>
  <c r="W45" i="1" s="1"/>
  <c r="K46" i="1"/>
  <c r="L46" i="1" s="1"/>
  <c r="M46" i="1" s="1"/>
  <c r="N45" i="1"/>
  <c r="T47" i="1" l="1"/>
  <c r="U46" i="1"/>
  <c r="V46" i="1" s="1"/>
  <c r="W46" i="1" s="1"/>
  <c r="K47" i="1"/>
  <c r="L47" i="1" s="1"/>
  <c r="M47" i="1" s="1"/>
  <c r="N46" i="1"/>
  <c r="T48" i="1" l="1"/>
  <c r="U47" i="1"/>
  <c r="V47" i="1" s="1"/>
  <c r="W47" i="1" s="1"/>
  <c r="K48" i="1"/>
  <c r="L48" i="1" s="1"/>
  <c r="M48" i="1" s="1"/>
  <c r="N47" i="1"/>
  <c r="T49" i="1" l="1"/>
  <c r="U48" i="1"/>
  <c r="V48" i="1" s="1"/>
  <c r="W48" i="1" s="1"/>
  <c r="K49" i="1"/>
  <c r="L49" i="1" s="1"/>
  <c r="M49" i="1" s="1"/>
  <c r="N48" i="1"/>
  <c r="T50" i="1" l="1"/>
  <c r="U49" i="1"/>
  <c r="V49" i="1" s="1"/>
  <c r="W49" i="1" s="1"/>
  <c r="K50" i="1"/>
  <c r="L50" i="1" s="1"/>
  <c r="M50" i="1" s="1"/>
  <c r="N49" i="1"/>
  <c r="T51" i="1" l="1"/>
  <c r="U50" i="1"/>
  <c r="V50" i="1" s="1"/>
  <c r="W50" i="1" s="1"/>
  <c r="K51" i="1"/>
  <c r="L51" i="1" s="1"/>
  <c r="M51" i="1" s="1"/>
  <c r="N50" i="1"/>
  <c r="T52" i="1" l="1"/>
  <c r="U51" i="1"/>
  <c r="V51" i="1" s="1"/>
  <c r="W51" i="1" s="1"/>
  <c r="K52" i="1"/>
  <c r="L52" i="1" s="1"/>
  <c r="M52" i="1" s="1"/>
  <c r="N51" i="1"/>
  <c r="T53" i="1" l="1"/>
  <c r="U52" i="1"/>
  <c r="V52" i="1" s="1"/>
  <c r="W52" i="1" s="1"/>
  <c r="K53" i="1"/>
  <c r="L53" i="1" s="1"/>
  <c r="M53" i="1" s="1"/>
  <c r="N52" i="1"/>
  <c r="T54" i="1" l="1"/>
  <c r="U53" i="1"/>
  <c r="V53" i="1" s="1"/>
  <c r="W53" i="1" s="1"/>
  <c r="K54" i="1"/>
  <c r="L54" i="1" s="1"/>
  <c r="M54" i="1" s="1"/>
  <c r="N53" i="1"/>
  <c r="T55" i="1" l="1"/>
  <c r="U54" i="1"/>
  <c r="V54" i="1" s="1"/>
  <c r="W54" i="1" s="1"/>
  <c r="K55" i="1"/>
  <c r="L55" i="1" s="1"/>
  <c r="M55" i="1" s="1"/>
  <c r="N54" i="1"/>
  <c r="T56" i="1" l="1"/>
  <c r="U55" i="1"/>
  <c r="V55" i="1" s="1"/>
  <c r="W55" i="1" s="1"/>
  <c r="K56" i="1"/>
  <c r="L56" i="1" s="1"/>
  <c r="M56" i="1" s="1"/>
  <c r="N55" i="1"/>
  <c r="T57" i="1" l="1"/>
  <c r="U56" i="1"/>
  <c r="V56" i="1" s="1"/>
  <c r="W56" i="1" s="1"/>
  <c r="K57" i="1"/>
  <c r="L57" i="1" s="1"/>
  <c r="M57" i="1" s="1"/>
  <c r="N56" i="1"/>
  <c r="T58" i="1" l="1"/>
  <c r="U57" i="1"/>
  <c r="V57" i="1" s="1"/>
  <c r="W57" i="1" s="1"/>
  <c r="K58" i="1"/>
  <c r="L58" i="1" s="1"/>
  <c r="M58" i="1" s="1"/>
  <c r="N57" i="1"/>
  <c r="T59" i="1" l="1"/>
  <c r="U58" i="1"/>
  <c r="V58" i="1" s="1"/>
  <c r="W58" i="1" s="1"/>
  <c r="K59" i="1"/>
  <c r="L59" i="1" s="1"/>
  <c r="M59" i="1" s="1"/>
  <c r="N58" i="1"/>
  <c r="T60" i="1" l="1"/>
  <c r="U59" i="1"/>
  <c r="V59" i="1" s="1"/>
  <c r="W59" i="1" s="1"/>
  <c r="K60" i="1"/>
  <c r="L60" i="1" s="1"/>
  <c r="M60" i="1" s="1"/>
  <c r="N59" i="1"/>
  <c r="T61" i="1" l="1"/>
  <c r="U61" i="1" s="1"/>
  <c r="Q5" i="1" s="1"/>
  <c r="Q6" i="1" s="1"/>
  <c r="Q7" i="1" s="1"/>
  <c r="U60" i="1"/>
  <c r="V60" i="1" s="1"/>
  <c r="W60" i="1" s="1"/>
  <c r="K61" i="1"/>
  <c r="N60" i="1"/>
  <c r="L61" i="1" l="1"/>
  <c r="M61" i="1" s="1"/>
  <c r="N61" i="1" s="1"/>
  <c r="V61" i="1"/>
  <c r="W61" i="1" s="1"/>
  <c r="R5" i="1"/>
  <c r="R6" i="1" s="1"/>
  <c r="R7" i="1" s="1"/>
</calcChain>
</file>

<file path=xl/sharedStrings.xml><?xml version="1.0" encoding="utf-8"?>
<sst xmlns="http://schemas.openxmlformats.org/spreadsheetml/2006/main" count="31" uniqueCount="21">
  <si>
    <t>Jahr</t>
  </si>
  <si>
    <t>HOCH USD</t>
  </si>
  <si>
    <t>TIEF USD</t>
  </si>
  <si>
    <t xml:space="preserve"> ø USD</t>
  </si>
  <si>
    <t>Veränderung gegenüber Vorjahr</t>
  </si>
  <si>
    <t>In Prozent</t>
  </si>
  <si>
    <t>Gold erhalten in oz</t>
  </si>
  <si>
    <t>Goldbestand in oz</t>
  </si>
  <si>
    <t>Wert</t>
  </si>
  <si>
    <t>G+V</t>
  </si>
  <si>
    <t>G+V in %</t>
  </si>
  <si>
    <t>Investiert im Jahr</t>
  </si>
  <si>
    <t>Investiert gesamt</t>
  </si>
  <si>
    <t>Investiert insgesamt</t>
  </si>
  <si>
    <t>Gesamt</t>
  </si>
  <si>
    <t>Anlagebetrag p.a.</t>
  </si>
  <si>
    <t>Sparplan-Beginn</t>
  </si>
  <si>
    <t>Sparplan-Ende</t>
  </si>
  <si>
    <t>Verkauf</t>
  </si>
  <si>
    <t>Sparplan-Endwert</t>
  </si>
  <si>
    <t>Verkaufs-Endwert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</si>
</sst>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0.0%"/>
    <numFmt numFmtId="166" formatCode="_-* #,##0_-;\-* #,##0_-;_-* &quot;-&quot;??_-;_-@_-"/>
    <numFmt numFmtId="167" formatCode="_-[$$-409]* #,##0.00_ ;_-[$$-409]* \-#,##0.00\ ;_-[$$-409]* &quot;-&quot;??_ ;_-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43" fontId="0" fillId="0" borderId="0" xfId="1" applyFont="1"/>
    <xf numFmtId="164" fontId="0" fillId="0" borderId="0" xfId="0" applyNumberFormat="1"/>
    <xf numFmtId="9" fontId="0" fillId="0" borderId="0" xfId="2" applyFont="1"/>
    <xf numFmtId="165" fontId="0" fillId="0" borderId="0" xfId="2" applyNumberFormat="1" applyFont="1"/>
    <xf numFmtId="0" fontId="2" fillId="0" borderId="0" xfId="0" applyFont="1"/>
    <xf numFmtId="164" fontId="2" fillId="0" borderId="0" xfId="0" applyNumberFormat="1" applyFont="1"/>
    <xf numFmtId="9" fontId="2" fillId="0" borderId="0" xfId="2" applyFont="1"/>
    <xf numFmtId="166" fontId="0" fillId="0" borderId="0" xfId="1" applyNumberFormat="1" applyFont="1"/>
    <xf numFmtId="167" fontId="0" fillId="0" borderId="0" xfId="1" applyNumberFormat="1" applyFont="1"/>
    <xf numFmtId="167" fontId="0" fillId="0" borderId="0" xfId="0" applyNumberFormat="1"/>
    <xf numFmtId="167" fontId="2" fillId="0" borderId="0" xfId="1" applyNumberFormat="1" applyFont="1"/>
    <xf numFmtId="166" fontId="2" fillId="0" borderId="0" xfId="1" applyNumberFormat="1" applyFont="1"/>
  </cellXfs>
  <cellStyles count="3">
    <cellStyle name="Komma" xfId="1" builtinId="3"/>
    <cellStyle name="Prozent" xfId="2" builtinId="5"/>
    <cellStyle name="Standard" xfId="0" builtinId="0"/>
  </cellStyles>
  <dxfs count="1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-[$$-409]* #,##0.00_ ;_-[$$-409]* \-#,##0.00\ ;_-[$$-409]* &quot;-&quot;??_ ;_-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67" formatCode="_-[$$-409]* #,##0.00_ ;_-[$$-409]* \-#,##0.00\ ;_-[$$-409]* &quot;-&quot;??_ ;_-@_ "/>
    </dxf>
    <dxf>
      <numFmt numFmtId="167" formatCode="_-[$$-409]* #,##0.00_ ;_-[$$-409]* \-#,##0.00\ ;_-[$$-409]* &quot;-&quot;??_ ;_-@_ "/>
    </dxf>
    <dxf>
      <numFmt numFmtId="167" formatCode="_-[$$-409]* #,##0.00_ ;_-[$$-409]* \-#,##0.00\ ;_-[$$-409]* &quot;-&quot;??_ ;_-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-[$$-409]* #,##0.00_ ;_-[$$-409]* \-#,##0.00\ ;_-[$$-409]* &quot;-&quot;??_ ;_-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0.0%"/>
    </dxf>
    <dxf>
      <numFmt numFmtId="167" formatCode="_-[$$-409]* #,##0.00_ ;_-[$$-409]* \-#,##0.00\ ;_-[$$-409]* &quot;-&quot;??_ ;_-@_ "/>
    </dxf>
    <dxf>
      <numFmt numFmtId="167" formatCode="_-[$$-409]* #,##0.00_ ;_-[$$-409]* \-#,##0.00\ ;_-[$$-409]* &quot;-&quot;??_ ;_-@_ "/>
    </dxf>
    <dxf>
      <numFmt numFmtId="167" formatCode="_-[$$-409]* #,##0.00_ ;_-[$$-409]* \-#,##0.00\ ;_-[$$-409]* &quot;-&quot;??_ ;_-@_ "/>
    </dxf>
    <dxf>
      <numFmt numFmtId="164" formatCode="_-* #,##0.00\ _€_-;\-* #,##0.0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0.0%"/>
    </dxf>
    <dxf>
      <numFmt numFmtId="164" formatCode="_-* #,##0.00\ _€_-;\-* #,##0.0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77D402-8761-4958-A340-509D3D61E45C}" name="Tabelle1" displayName="Tabelle1" ref="A11:F63" totalsRowShown="0">
  <autoFilter ref="A11:F63" xr:uid="{2B77D402-8761-4958-A340-509D3D61E45C}"/>
  <tableColumns count="6">
    <tableColumn id="1" xr3:uid="{EBC0F66A-DD75-45C1-BBAD-6B63EF61DAA4}" name="Jahr"/>
    <tableColumn id="2" xr3:uid="{AFE5C9A5-0BC7-48DE-850D-052B7613FFC5}" name="HOCH USD"/>
    <tableColumn id="3" xr3:uid="{C5A1B3AE-75CE-4169-AB0C-ADF7B40600AF}" name="TIEF USD"/>
    <tableColumn id="4" xr3:uid="{9A5E19A5-A704-465B-8793-E864FF445D33}" name=" ø USD" dataDxfId="16" dataCellStyle="Komma"/>
    <tableColumn id="5" xr3:uid="{B6DD44A4-9DF6-4222-A6AF-922175C0174A}" name="Veränderung gegenüber Vorjahr" dataDxfId="15"/>
    <tableColumn id="6" xr3:uid="{F595FB97-A958-4A79-BECA-0EB41218087B}" name="In Prozent" dataDxfId="14" dataCellStyle="Prozent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6748C89-E18C-4EEB-BCCC-9E05A8DB6790}" name="Tabelle2" displayName="Tabelle2" ref="H11:N62" totalsRowShown="0">
  <autoFilter ref="H11:N62" xr:uid="{66748C89-E18C-4EEB-BCCC-9E05A8DB6790}"/>
  <tableColumns count="7">
    <tableColumn id="7" xr3:uid="{3660604C-228A-4C3B-80FD-CFAAEE27CAD5}" name="Jahr" dataDxfId="13"/>
    <tableColumn id="1" xr3:uid="{FA1A9DA2-B6CC-40DF-A08F-81A2D4031B2B}" name="Investiert gesamt" dataDxfId="12"/>
    <tableColumn id="2" xr3:uid="{A76B3408-1060-4696-A123-CD4203462588}" name="Gold erhalten in oz"/>
    <tableColumn id="3" xr3:uid="{20FC51CD-9A74-4BEE-872A-244C9EC3DA11}" name="Goldbestand in oz"/>
    <tableColumn id="4" xr3:uid="{E0CAD5A6-0C56-47B1-AB45-62AA87B68393}" name="Wert" dataDxfId="11"/>
    <tableColumn id="5" xr3:uid="{EE90636D-A4C6-4E8E-8394-6663A3FEC936}" name="G+V" dataDxfId="10"/>
    <tableColumn id="6" xr3:uid="{E5F44B95-5B7A-43C7-8134-F8A96939A76E}" name="G+V in %" dataDxfId="9" dataCellStyle="Prozent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7833DC3-E8A4-4972-ADAF-177584A7841E}" name="Tabelle3" displayName="Tabelle3" ref="P11:W62" totalsRowShown="0">
  <autoFilter ref="P11:W62" xr:uid="{F7833DC3-E8A4-4972-ADAF-177584A7841E}"/>
  <tableColumns count="8">
    <tableColumn id="8" xr3:uid="{20FFAF27-595C-4DF8-B774-528FE86A8C37}" name="Jahr" dataDxfId="8" dataCellStyle="Komma"/>
    <tableColumn id="1" xr3:uid="{19D21E24-DD51-43B6-9850-D97B44576CD9}" name="Investiert im Jahr" dataDxfId="7" dataCellStyle="Komma"/>
    <tableColumn id="2" xr3:uid="{2F51A20B-A235-4157-A0B5-5D47E92412F5}" name="Investiert insgesamt" dataDxfId="6"/>
    <tableColumn id="3" xr3:uid="{4E02048E-9E55-49C2-8C09-858CEAEFF930}" name="Gold erhalten in oz"/>
    <tableColumn id="4" xr3:uid="{91802517-BBEE-44F9-A10C-90B1CD80E560}" name="Goldbestand in oz"/>
    <tableColumn id="5" xr3:uid="{F9C023BF-1D59-49A2-B500-5BDE564262AE}" name="Wert" dataDxfId="5"/>
    <tableColumn id="6" xr3:uid="{34C675D4-707B-4175-860C-350A06568D7E}" name="G+V" dataDxfId="4"/>
    <tableColumn id="7" xr3:uid="{380D7957-B246-479B-9474-268393EAB462}" name="G+V in %" dataDxfId="3" dataCellStyle="Prozent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D1DC3C2-0EE1-4882-9599-6C878A36EEF2}" name="Tabelle4" displayName="Tabelle4" ref="P4:R7" totalsRowShown="0">
  <autoFilter ref="P4:R7" xr:uid="{4D1DC3C2-0EE1-4882-9599-6C878A36EEF2}"/>
  <tableColumns count="3">
    <tableColumn id="1" xr3:uid="{FB745030-42EA-4466-B9B4-C982525B43BA}" name="Investiert insgesamt"/>
    <tableColumn id="2" xr3:uid="{18660E8D-9A09-4E4F-8102-8C60FA545242}" name="Sparplan-Endwert"/>
    <tableColumn id="3" xr3:uid="{6F59D9FF-3DD3-4CAD-89F7-970F16FA3B12}" name="Verkaufs-Endwert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FC44683-99F9-4F72-B76E-AA3A0213461C}" name="Tabelle5" displayName="Tabelle5" ref="P1:S2" totalsRowShown="0">
  <autoFilter ref="P1:S2" xr:uid="{AFC44683-99F9-4F72-B76E-AA3A0213461C}"/>
  <tableColumns count="4">
    <tableColumn id="1" xr3:uid="{B7C10259-56E3-4B77-8BD9-5D36FB7DA572}" name="Anlagebetrag p.a." dataDxfId="2" dataCellStyle="Komma"/>
    <tableColumn id="2" xr3:uid="{F12B3038-C783-42B2-B703-12C429369B41}" name="Sparplan-Beginn"/>
    <tableColumn id="3" xr3:uid="{F60DC55D-BC93-44B8-9E8F-0E71FA95FA7B}" name="Sparplan-Ende"/>
    <tableColumn id="4" xr3:uid="{B85982D4-6C3F-4694-8503-4B9006BB6728}" name="Verkauf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DBB52-8ADA-4C0F-B2A1-EC55105B4410}">
  <dimension ref="A1:W63"/>
  <sheetViews>
    <sheetView tabSelected="1" topLeftCell="A40" workbookViewId="0">
      <selection activeCell="P63" sqref="P63"/>
    </sheetView>
  </sheetViews>
  <sheetFormatPr baseColWidth="10" defaultRowHeight="15" x14ac:dyDescent="0.25"/>
  <cols>
    <col min="2" max="3" width="0" hidden="1" customWidth="1"/>
    <col min="5" max="5" width="31.7109375" customWidth="1"/>
    <col min="6" max="6" width="12.140625" customWidth="1"/>
    <col min="8" max="8" width="18.5703125" customWidth="1"/>
    <col min="9" max="9" width="19.85546875" customWidth="1"/>
    <col min="10" max="10" width="19" customWidth="1"/>
    <col min="11" max="11" width="19.42578125" bestFit="1" customWidth="1"/>
    <col min="12" max="13" width="13" bestFit="1" customWidth="1"/>
    <col min="15" max="15" width="18.42578125" customWidth="1"/>
    <col min="16" max="16" width="22.5703125" customWidth="1"/>
    <col min="17" max="17" width="19.85546875" customWidth="1"/>
    <col min="18" max="18" width="19.140625" customWidth="1"/>
    <col min="19" max="22" width="13" bestFit="1" customWidth="1"/>
  </cols>
  <sheetData>
    <row r="1" spans="1:23" x14ac:dyDescent="0.25">
      <c r="P1" t="s">
        <v>15</v>
      </c>
      <c r="Q1" t="s">
        <v>16</v>
      </c>
      <c r="R1" t="s">
        <v>17</v>
      </c>
      <c r="S1" t="s">
        <v>18</v>
      </c>
    </row>
    <row r="2" spans="1:23" x14ac:dyDescent="0.25">
      <c r="P2" s="9">
        <v>1200</v>
      </c>
      <c r="Q2">
        <v>1990</v>
      </c>
      <c r="R2">
        <v>2020</v>
      </c>
      <c r="S2">
        <v>2022</v>
      </c>
    </row>
    <row r="3" spans="1:23" x14ac:dyDescent="0.25">
      <c r="P3" s="8"/>
    </row>
    <row r="4" spans="1:23" x14ac:dyDescent="0.25">
      <c r="P4" s="8" t="s">
        <v>13</v>
      </c>
      <c r="Q4" t="s">
        <v>19</v>
      </c>
      <c r="R4" t="s">
        <v>20</v>
      </c>
    </row>
    <row r="5" spans="1:23" x14ac:dyDescent="0.25">
      <c r="P5" s="9">
        <f>(R2-Q2)*P2</f>
        <v>36000</v>
      </c>
      <c r="Q5" s="9">
        <f>VLOOKUP(R2,Tabelle3[#All],6,1)</f>
        <v>123246.96619142321</v>
      </c>
      <c r="R5" s="9">
        <f>VLOOKUP(S2,Tabelle3[#All],6,1)</f>
        <v>130326.37455615442</v>
      </c>
    </row>
    <row r="6" spans="1:23" x14ac:dyDescent="0.25">
      <c r="P6" s="11" t="s">
        <v>9</v>
      </c>
      <c r="Q6" s="11">
        <f>Q5-P5</f>
        <v>87246.966191423213</v>
      </c>
      <c r="R6" s="11">
        <f>R5-P5</f>
        <v>94326.37455615442</v>
      </c>
    </row>
    <row r="7" spans="1:23" x14ac:dyDescent="0.25">
      <c r="P7" s="12" t="s">
        <v>10</v>
      </c>
      <c r="Q7" s="7">
        <f>Q6/P5</f>
        <v>2.4235268386506448</v>
      </c>
      <c r="R7" s="7">
        <f>R6/P5</f>
        <v>2.6201770710042895</v>
      </c>
    </row>
    <row r="8" spans="1:23" x14ac:dyDescent="0.25">
      <c r="P8" s="8"/>
    </row>
    <row r="9" spans="1:23" x14ac:dyDescent="0.25">
      <c r="P9" s="8"/>
    </row>
    <row r="10" spans="1:23" x14ac:dyDescent="0.25">
      <c r="O10" s="1"/>
    </row>
    <row r="11" spans="1:23" x14ac:dyDescent="0.25">
      <c r="A11" t="s">
        <v>0</v>
      </c>
      <c r="B11" t="s">
        <v>1</v>
      </c>
      <c r="C11" t="s">
        <v>2</v>
      </c>
      <c r="D11" t="s">
        <v>3</v>
      </c>
      <c r="E11" t="s">
        <v>4</v>
      </c>
      <c r="F11" t="s">
        <v>5</v>
      </c>
      <c r="H11" t="s">
        <v>0</v>
      </c>
      <c r="I11" t="s">
        <v>12</v>
      </c>
      <c r="J11" t="s">
        <v>6</v>
      </c>
      <c r="K11" t="s">
        <v>7</v>
      </c>
      <c r="L11" t="s">
        <v>8</v>
      </c>
      <c r="M11" t="s">
        <v>9</v>
      </c>
      <c r="N11" t="s">
        <v>10</v>
      </c>
      <c r="P11" t="s">
        <v>0</v>
      </c>
      <c r="Q11" t="s">
        <v>11</v>
      </c>
      <c r="R11" t="s">
        <v>13</v>
      </c>
      <c r="S11" t="s">
        <v>6</v>
      </c>
      <c r="T11" t="s">
        <v>7</v>
      </c>
      <c r="U11" t="s">
        <v>8</v>
      </c>
      <c r="V11" t="s">
        <v>9</v>
      </c>
      <c r="W11" t="s">
        <v>10</v>
      </c>
    </row>
    <row r="12" spans="1:23" x14ac:dyDescent="0.25">
      <c r="A12">
        <v>1973</v>
      </c>
      <c r="B12">
        <v>127</v>
      </c>
      <c r="C12">
        <v>63.9</v>
      </c>
      <c r="D12" s="9">
        <v>97.8</v>
      </c>
      <c r="H12">
        <v>1973</v>
      </c>
      <c r="I12" s="9">
        <f>P2</f>
        <v>1200</v>
      </c>
      <c r="J12">
        <f t="shared" ref="J12:J43" si="0">$P$2/D12</f>
        <v>12.269938650306749</v>
      </c>
      <c r="K12">
        <f>J12</f>
        <v>12.269938650306749</v>
      </c>
      <c r="L12" s="9">
        <f t="shared" ref="L12:L43" si="1">K12*D12</f>
        <v>1200</v>
      </c>
      <c r="M12" s="10">
        <f>L12-I12</f>
        <v>0</v>
      </c>
      <c r="N12" s="4">
        <f>M12/I12</f>
        <v>0</v>
      </c>
      <c r="O12" s="4"/>
      <c r="P12">
        <v>1973</v>
      </c>
      <c r="Q12" s="9">
        <f t="shared" ref="Q12:Q43" si="2">IF(($Q$2&lt;=A12)*AND($R$2&gt;A11),$P$2*1,0)</f>
        <v>0</v>
      </c>
      <c r="R12" s="10">
        <f>Q12</f>
        <v>0</v>
      </c>
      <c r="S12">
        <f t="shared" ref="S12:S43" si="3">Q12/D12</f>
        <v>0</v>
      </c>
      <c r="T12">
        <f>S12</f>
        <v>0</v>
      </c>
      <c r="U12" s="10">
        <f t="shared" ref="U12:U43" si="4">T12*D12</f>
        <v>0</v>
      </c>
      <c r="V12" s="10">
        <f>U12-R12</f>
        <v>0</v>
      </c>
      <c r="W12" s="3" t="e">
        <f>V12/R12</f>
        <v>#DIV/0!</v>
      </c>
    </row>
    <row r="13" spans="1:23" x14ac:dyDescent="0.25">
      <c r="A13">
        <v>1974</v>
      </c>
      <c r="B13">
        <v>195.25</v>
      </c>
      <c r="C13">
        <v>116.5</v>
      </c>
      <c r="D13" s="9">
        <v>158.93</v>
      </c>
      <c r="E13" s="2">
        <f>D13-D12</f>
        <v>61.13000000000001</v>
      </c>
      <c r="F13" s="4">
        <f>E13/D12</f>
        <v>0.62505112474437641</v>
      </c>
      <c r="H13">
        <v>1974</v>
      </c>
      <c r="I13" s="9">
        <f t="shared" ref="I13:I44" si="5">I12+$P$2</f>
        <v>2400</v>
      </c>
      <c r="J13">
        <f t="shared" si="0"/>
        <v>7.5504939281444656</v>
      </c>
      <c r="K13">
        <f>K12+J13</f>
        <v>19.820432578451214</v>
      </c>
      <c r="L13" s="9">
        <f t="shared" si="1"/>
        <v>3150.0613496932515</v>
      </c>
      <c r="M13" s="10">
        <f t="shared" ref="M13:M61" si="6">L13-I13</f>
        <v>750.06134969325149</v>
      </c>
      <c r="N13" s="4">
        <f t="shared" ref="N13:N61" si="7">M13/I13</f>
        <v>0.31252556237218809</v>
      </c>
      <c r="O13" s="4"/>
      <c r="P13">
        <v>1974</v>
      </c>
      <c r="Q13" s="9">
        <f t="shared" si="2"/>
        <v>0</v>
      </c>
      <c r="R13" s="10">
        <f>R12+Q13</f>
        <v>0</v>
      </c>
      <c r="S13">
        <f t="shared" si="3"/>
        <v>0</v>
      </c>
      <c r="T13">
        <f>T12+S13</f>
        <v>0</v>
      </c>
      <c r="U13" s="10">
        <f t="shared" si="4"/>
        <v>0</v>
      </c>
      <c r="V13" s="10">
        <f t="shared" ref="V13:V61" si="8">U13-R13</f>
        <v>0</v>
      </c>
      <c r="W13" s="3" t="e">
        <f t="shared" ref="W13:W61" si="9">V13/R13</f>
        <v>#DIV/0!</v>
      </c>
    </row>
    <row r="14" spans="1:23" x14ac:dyDescent="0.25">
      <c r="A14">
        <v>1975</v>
      </c>
      <c r="B14">
        <v>185.25</v>
      </c>
      <c r="C14">
        <v>128.75</v>
      </c>
      <c r="D14" s="9">
        <v>160.9</v>
      </c>
      <c r="E14" s="2">
        <f t="shared" ref="E14:E61" si="10">D14-D13</f>
        <v>1.9699999999999989</v>
      </c>
      <c r="F14" s="4">
        <f t="shared" ref="F14:F61" si="11">E14/D13</f>
        <v>1.2395394198703825E-2</v>
      </c>
      <c r="H14">
        <v>1975</v>
      </c>
      <c r="I14" s="9">
        <f t="shared" si="5"/>
        <v>3600</v>
      </c>
      <c r="J14">
        <f t="shared" si="0"/>
        <v>7.4580484773151019</v>
      </c>
      <c r="K14">
        <f t="shared" ref="K14:K61" si="12">K13+J14</f>
        <v>27.278481055766317</v>
      </c>
      <c r="L14" s="9">
        <f t="shared" si="1"/>
        <v>4389.1076018728008</v>
      </c>
      <c r="M14" s="10">
        <f t="shared" si="6"/>
        <v>789.10760187280084</v>
      </c>
      <c r="N14" s="4">
        <f t="shared" si="7"/>
        <v>0.21919655607577801</v>
      </c>
      <c r="O14" s="4"/>
      <c r="P14">
        <v>1975</v>
      </c>
      <c r="Q14" s="9">
        <f t="shared" si="2"/>
        <v>0</v>
      </c>
      <c r="R14" s="10">
        <f t="shared" ref="R14:R61" si="13">R13+Q14</f>
        <v>0</v>
      </c>
      <c r="S14">
        <f t="shared" si="3"/>
        <v>0</v>
      </c>
      <c r="T14">
        <f t="shared" ref="T14:T61" si="14">T13+S14</f>
        <v>0</v>
      </c>
      <c r="U14" s="10">
        <f t="shared" si="4"/>
        <v>0</v>
      </c>
      <c r="V14" s="10">
        <f t="shared" si="8"/>
        <v>0</v>
      </c>
      <c r="W14" s="3" t="e">
        <f t="shared" si="9"/>
        <v>#DIV/0!</v>
      </c>
    </row>
    <row r="15" spans="1:23" x14ac:dyDescent="0.25">
      <c r="A15">
        <v>1976</v>
      </c>
      <c r="B15">
        <v>140.35</v>
      </c>
      <c r="C15">
        <v>103.5</v>
      </c>
      <c r="D15" s="9">
        <v>124.76</v>
      </c>
      <c r="E15" s="2">
        <f t="shared" si="10"/>
        <v>-36.14</v>
      </c>
      <c r="F15" s="4">
        <f t="shared" si="11"/>
        <v>-0.22461155997513985</v>
      </c>
      <c r="H15">
        <v>1976</v>
      </c>
      <c r="I15" s="9">
        <f t="shared" si="5"/>
        <v>4800</v>
      </c>
      <c r="J15">
        <f t="shared" si="0"/>
        <v>9.6184674575184346</v>
      </c>
      <c r="K15">
        <f t="shared" si="12"/>
        <v>36.896948513284755</v>
      </c>
      <c r="L15" s="9">
        <f t="shared" si="1"/>
        <v>4603.2632965174062</v>
      </c>
      <c r="M15" s="10">
        <f t="shared" si="6"/>
        <v>-196.73670348259384</v>
      </c>
      <c r="N15" s="4">
        <f t="shared" si="7"/>
        <v>-4.0986813225540382E-2</v>
      </c>
      <c r="O15" s="4"/>
      <c r="P15">
        <v>1976</v>
      </c>
      <c r="Q15" s="9">
        <f t="shared" si="2"/>
        <v>0</v>
      </c>
      <c r="R15" s="10">
        <f t="shared" si="13"/>
        <v>0</v>
      </c>
      <c r="S15">
        <f t="shared" si="3"/>
        <v>0</v>
      </c>
      <c r="T15">
        <f t="shared" si="14"/>
        <v>0</v>
      </c>
      <c r="U15" s="10">
        <f t="shared" si="4"/>
        <v>0</v>
      </c>
      <c r="V15" s="10">
        <f t="shared" si="8"/>
        <v>0</v>
      </c>
      <c r="W15" s="3" t="e">
        <f t="shared" si="9"/>
        <v>#DIV/0!</v>
      </c>
    </row>
    <row r="16" spans="1:23" x14ac:dyDescent="0.25">
      <c r="A16">
        <v>1977</v>
      </c>
      <c r="B16">
        <v>167.95</v>
      </c>
      <c r="C16">
        <v>129.75</v>
      </c>
      <c r="D16" s="9">
        <v>147.79</v>
      </c>
      <c r="E16" s="2">
        <f t="shared" si="10"/>
        <v>23.029999999999987</v>
      </c>
      <c r="F16" s="4">
        <f t="shared" si="11"/>
        <v>0.18459442128887452</v>
      </c>
      <c r="H16">
        <v>1977</v>
      </c>
      <c r="I16" s="9">
        <f t="shared" si="5"/>
        <v>6000</v>
      </c>
      <c r="J16">
        <f t="shared" si="0"/>
        <v>8.1196292035997022</v>
      </c>
      <c r="K16">
        <f t="shared" si="12"/>
        <v>45.016577716884456</v>
      </c>
      <c r="L16" s="9">
        <f t="shared" si="1"/>
        <v>6653.0000207783532</v>
      </c>
      <c r="M16" s="10">
        <f t="shared" si="6"/>
        <v>653.00002077835325</v>
      </c>
      <c r="N16" s="4">
        <f t="shared" si="7"/>
        <v>0.1088333367963922</v>
      </c>
      <c r="O16" s="4"/>
      <c r="P16">
        <v>1977</v>
      </c>
      <c r="Q16" s="9">
        <f t="shared" si="2"/>
        <v>0</v>
      </c>
      <c r="R16" s="10">
        <f t="shared" si="13"/>
        <v>0</v>
      </c>
      <c r="S16">
        <f t="shared" si="3"/>
        <v>0</v>
      </c>
      <c r="T16">
        <f t="shared" si="14"/>
        <v>0</v>
      </c>
      <c r="U16" s="10">
        <f t="shared" si="4"/>
        <v>0</v>
      </c>
      <c r="V16" s="10">
        <f t="shared" si="8"/>
        <v>0</v>
      </c>
      <c r="W16" s="3" t="e">
        <f t="shared" si="9"/>
        <v>#DIV/0!</v>
      </c>
    </row>
    <row r="17" spans="1:23" x14ac:dyDescent="0.25">
      <c r="A17">
        <v>1978</v>
      </c>
      <c r="B17">
        <v>242.75</v>
      </c>
      <c r="C17">
        <v>160.9</v>
      </c>
      <c r="D17" s="9">
        <v>193.41</v>
      </c>
      <c r="E17" s="2">
        <f t="shared" si="10"/>
        <v>45.620000000000005</v>
      </c>
      <c r="F17" s="4">
        <f t="shared" si="11"/>
        <v>0.30868123689018206</v>
      </c>
      <c r="H17">
        <v>1978</v>
      </c>
      <c r="I17" s="9">
        <f t="shared" si="5"/>
        <v>7200</v>
      </c>
      <c r="J17">
        <f t="shared" si="0"/>
        <v>6.2044361718628824</v>
      </c>
      <c r="K17">
        <f t="shared" si="12"/>
        <v>51.221013888747336</v>
      </c>
      <c r="L17" s="9">
        <f t="shared" si="1"/>
        <v>9906.6562962226217</v>
      </c>
      <c r="M17" s="10">
        <f t="shared" si="6"/>
        <v>2706.6562962226217</v>
      </c>
      <c r="N17" s="4">
        <f t="shared" si="7"/>
        <v>0.37592448558647523</v>
      </c>
      <c r="O17" s="4"/>
      <c r="P17">
        <v>1978</v>
      </c>
      <c r="Q17" s="9">
        <f t="shared" si="2"/>
        <v>0</v>
      </c>
      <c r="R17" s="10">
        <f t="shared" si="13"/>
        <v>0</v>
      </c>
      <c r="S17">
        <f t="shared" si="3"/>
        <v>0</v>
      </c>
      <c r="T17">
        <f t="shared" si="14"/>
        <v>0</v>
      </c>
      <c r="U17" s="10">
        <f t="shared" si="4"/>
        <v>0</v>
      </c>
      <c r="V17" s="10">
        <f t="shared" si="8"/>
        <v>0</v>
      </c>
      <c r="W17" s="3" t="e">
        <f t="shared" si="9"/>
        <v>#DIV/0!</v>
      </c>
    </row>
    <row r="18" spans="1:23" x14ac:dyDescent="0.25">
      <c r="A18">
        <v>1979</v>
      </c>
      <c r="B18">
        <v>512</v>
      </c>
      <c r="C18">
        <v>216.85</v>
      </c>
      <c r="D18" s="9">
        <v>304.68</v>
      </c>
      <c r="E18" s="2">
        <f t="shared" si="10"/>
        <v>111.27000000000001</v>
      </c>
      <c r="F18" s="4">
        <f t="shared" si="11"/>
        <v>0.57530634403598579</v>
      </c>
      <c r="H18">
        <v>1979</v>
      </c>
      <c r="I18" s="9">
        <f t="shared" si="5"/>
        <v>8400</v>
      </c>
      <c r="J18">
        <f t="shared" si="0"/>
        <v>3.9385584875935407</v>
      </c>
      <c r="K18">
        <f t="shared" si="12"/>
        <v>55.159572376340876</v>
      </c>
      <c r="L18" s="9">
        <f t="shared" si="1"/>
        <v>16806.018511623537</v>
      </c>
      <c r="M18" s="10">
        <f t="shared" si="6"/>
        <v>8406.0185116235371</v>
      </c>
      <c r="N18" s="4">
        <f t="shared" si="7"/>
        <v>1.0007164894789926</v>
      </c>
      <c r="O18" s="4"/>
      <c r="P18">
        <v>1979</v>
      </c>
      <c r="Q18" s="9">
        <f t="shared" si="2"/>
        <v>0</v>
      </c>
      <c r="R18" s="10">
        <f t="shared" si="13"/>
        <v>0</v>
      </c>
      <c r="S18">
        <f t="shared" si="3"/>
        <v>0</v>
      </c>
      <c r="T18">
        <f t="shared" si="14"/>
        <v>0</v>
      </c>
      <c r="U18" s="10">
        <f t="shared" si="4"/>
        <v>0</v>
      </c>
      <c r="V18" s="10">
        <f t="shared" si="8"/>
        <v>0</v>
      </c>
      <c r="W18" s="3" t="e">
        <f t="shared" si="9"/>
        <v>#DIV/0!</v>
      </c>
    </row>
    <row r="19" spans="1:23" x14ac:dyDescent="0.25">
      <c r="A19">
        <v>1980</v>
      </c>
      <c r="B19">
        <v>850</v>
      </c>
      <c r="C19">
        <v>481.5</v>
      </c>
      <c r="D19" s="9">
        <v>614.5</v>
      </c>
      <c r="E19" s="2">
        <f t="shared" si="10"/>
        <v>309.82</v>
      </c>
      <c r="F19" s="4">
        <f t="shared" si="11"/>
        <v>1.0168701588551923</v>
      </c>
      <c r="H19">
        <v>1980</v>
      </c>
      <c r="I19" s="9">
        <f t="shared" si="5"/>
        <v>9600</v>
      </c>
      <c r="J19">
        <f t="shared" si="0"/>
        <v>1.9528071602929211</v>
      </c>
      <c r="K19">
        <f t="shared" si="12"/>
        <v>57.112379536633796</v>
      </c>
      <c r="L19" s="9">
        <f t="shared" si="1"/>
        <v>35095.557225261466</v>
      </c>
      <c r="M19" s="10">
        <f t="shared" si="6"/>
        <v>25495.557225261466</v>
      </c>
      <c r="N19" s="4">
        <f t="shared" si="7"/>
        <v>2.655787210964736</v>
      </c>
      <c r="O19" s="4"/>
      <c r="P19">
        <v>1980</v>
      </c>
      <c r="Q19" s="9">
        <f t="shared" si="2"/>
        <v>0</v>
      </c>
      <c r="R19" s="10">
        <f t="shared" si="13"/>
        <v>0</v>
      </c>
      <c r="S19">
        <f t="shared" si="3"/>
        <v>0</v>
      </c>
      <c r="T19">
        <f t="shared" si="14"/>
        <v>0</v>
      </c>
      <c r="U19" s="10">
        <f t="shared" si="4"/>
        <v>0</v>
      </c>
      <c r="V19" s="10">
        <f t="shared" si="8"/>
        <v>0</v>
      </c>
      <c r="W19" s="3" t="e">
        <f t="shared" si="9"/>
        <v>#DIV/0!</v>
      </c>
    </row>
    <row r="20" spans="1:23" x14ac:dyDescent="0.25">
      <c r="A20">
        <v>1981</v>
      </c>
      <c r="B20">
        <v>599.25</v>
      </c>
      <c r="C20">
        <v>391.25</v>
      </c>
      <c r="D20" s="9">
        <v>459.26</v>
      </c>
      <c r="E20" s="2">
        <f t="shared" si="10"/>
        <v>-155.24</v>
      </c>
      <c r="F20" s="4">
        <f t="shared" si="11"/>
        <v>-0.25262815296989422</v>
      </c>
      <c r="H20">
        <v>1981</v>
      </c>
      <c r="I20" s="9">
        <f t="shared" si="5"/>
        <v>10800</v>
      </c>
      <c r="J20">
        <f t="shared" si="0"/>
        <v>2.6128990114532074</v>
      </c>
      <c r="K20">
        <f t="shared" si="12"/>
        <v>59.725278548087005</v>
      </c>
      <c r="L20" s="9">
        <f t="shared" si="1"/>
        <v>27429.431425994437</v>
      </c>
      <c r="M20" s="10">
        <f t="shared" si="6"/>
        <v>16629.431425994437</v>
      </c>
      <c r="N20" s="4">
        <f t="shared" si="7"/>
        <v>1.539762169073559</v>
      </c>
      <c r="O20" s="4"/>
      <c r="P20">
        <v>1981</v>
      </c>
      <c r="Q20" s="9">
        <f t="shared" si="2"/>
        <v>0</v>
      </c>
      <c r="R20" s="10">
        <f t="shared" si="13"/>
        <v>0</v>
      </c>
      <c r="S20">
        <f t="shared" si="3"/>
        <v>0</v>
      </c>
      <c r="T20">
        <f t="shared" si="14"/>
        <v>0</v>
      </c>
      <c r="U20" s="10">
        <f t="shared" si="4"/>
        <v>0</v>
      </c>
      <c r="V20" s="10">
        <f t="shared" si="8"/>
        <v>0</v>
      </c>
      <c r="W20" s="3" t="e">
        <f t="shared" si="9"/>
        <v>#DIV/0!</v>
      </c>
    </row>
    <row r="21" spans="1:23" x14ac:dyDescent="0.25">
      <c r="A21">
        <v>1982</v>
      </c>
      <c r="B21">
        <v>481</v>
      </c>
      <c r="C21">
        <v>296.75</v>
      </c>
      <c r="D21" s="9">
        <v>375.32</v>
      </c>
      <c r="E21" s="2">
        <f t="shared" si="10"/>
        <v>-83.94</v>
      </c>
      <c r="F21" s="4">
        <f t="shared" si="11"/>
        <v>-0.18277228585115185</v>
      </c>
      <c r="H21">
        <v>1982</v>
      </c>
      <c r="I21" s="9">
        <f t="shared" si="5"/>
        <v>12000</v>
      </c>
      <c r="J21">
        <f t="shared" si="0"/>
        <v>3.197271661515507</v>
      </c>
      <c r="K21">
        <f t="shared" si="12"/>
        <v>62.922550209602512</v>
      </c>
      <c r="L21" s="9">
        <f t="shared" si="1"/>
        <v>23616.091544668016</v>
      </c>
      <c r="M21" s="10">
        <f t="shared" si="6"/>
        <v>11616.091544668016</v>
      </c>
      <c r="N21" s="4">
        <f t="shared" si="7"/>
        <v>0.96800762872233459</v>
      </c>
      <c r="O21" s="4"/>
      <c r="P21">
        <v>1982</v>
      </c>
      <c r="Q21" s="9">
        <f t="shared" si="2"/>
        <v>0</v>
      </c>
      <c r="R21" s="10">
        <f t="shared" si="13"/>
        <v>0</v>
      </c>
      <c r="S21">
        <f t="shared" si="3"/>
        <v>0</v>
      </c>
      <c r="T21">
        <f t="shared" si="14"/>
        <v>0</v>
      </c>
      <c r="U21" s="10">
        <f t="shared" si="4"/>
        <v>0</v>
      </c>
      <c r="V21" s="10">
        <f t="shared" si="8"/>
        <v>0</v>
      </c>
      <c r="W21" s="3" t="e">
        <f t="shared" si="9"/>
        <v>#DIV/0!</v>
      </c>
    </row>
    <row r="22" spans="1:23" x14ac:dyDescent="0.25">
      <c r="A22">
        <v>1983</v>
      </c>
      <c r="B22">
        <v>509.25</v>
      </c>
      <c r="C22">
        <v>374.5</v>
      </c>
      <c r="D22" s="9">
        <v>423.66</v>
      </c>
      <c r="E22" s="2">
        <f t="shared" si="10"/>
        <v>48.340000000000032</v>
      </c>
      <c r="F22" s="4">
        <f t="shared" si="11"/>
        <v>0.12879676009804975</v>
      </c>
      <c r="H22">
        <v>1983</v>
      </c>
      <c r="I22" s="9">
        <f t="shared" si="5"/>
        <v>13200</v>
      </c>
      <c r="J22">
        <f t="shared" si="0"/>
        <v>2.8324599915026201</v>
      </c>
      <c r="K22">
        <f t="shared" si="12"/>
        <v>65.755010201105137</v>
      </c>
      <c r="L22" s="9">
        <f t="shared" si="1"/>
        <v>27857.767621800205</v>
      </c>
      <c r="M22" s="10">
        <f t="shared" si="6"/>
        <v>14657.767621800205</v>
      </c>
      <c r="N22" s="4">
        <f t="shared" si="7"/>
        <v>1.1104369410454702</v>
      </c>
      <c r="O22" s="4"/>
      <c r="P22">
        <v>1983</v>
      </c>
      <c r="Q22" s="9">
        <f t="shared" si="2"/>
        <v>0</v>
      </c>
      <c r="R22" s="10">
        <f t="shared" si="13"/>
        <v>0</v>
      </c>
      <c r="S22">
        <f t="shared" si="3"/>
        <v>0</v>
      </c>
      <c r="T22">
        <f t="shared" si="14"/>
        <v>0</v>
      </c>
      <c r="U22" s="10">
        <f t="shared" si="4"/>
        <v>0</v>
      </c>
      <c r="V22" s="10">
        <f t="shared" si="8"/>
        <v>0</v>
      </c>
      <c r="W22" s="3" t="e">
        <f t="shared" si="9"/>
        <v>#DIV/0!</v>
      </c>
    </row>
    <row r="23" spans="1:23" x14ac:dyDescent="0.25">
      <c r="A23">
        <v>1984</v>
      </c>
      <c r="B23">
        <v>405.85</v>
      </c>
      <c r="C23">
        <v>307.5</v>
      </c>
      <c r="D23" s="9">
        <v>360.44</v>
      </c>
      <c r="E23" s="2">
        <f t="shared" si="10"/>
        <v>-63.220000000000027</v>
      </c>
      <c r="F23" s="4">
        <f t="shared" si="11"/>
        <v>-0.14922343388566309</v>
      </c>
      <c r="H23">
        <v>1984</v>
      </c>
      <c r="I23" s="9">
        <f t="shared" si="5"/>
        <v>14400</v>
      </c>
      <c r="J23">
        <f t="shared" si="0"/>
        <v>3.3292642326045945</v>
      </c>
      <c r="K23">
        <f t="shared" si="12"/>
        <v>69.084274433709737</v>
      </c>
      <c r="L23" s="9">
        <f t="shared" si="1"/>
        <v>24900.735876886338</v>
      </c>
      <c r="M23" s="10">
        <f t="shared" si="6"/>
        <v>10500.735876886338</v>
      </c>
      <c r="N23" s="4">
        <f t="shared" si="7"/>
        <v>0.7292177692282179</v>
      </c>
      <c r="O23" s="4"/>
      <c r="P23">
        <v>1984</v>
      </c>
      <c r="Q23" s="9">
        <f t="shared" si="2"/>
        <v>0</v>
      </c>
      <c r="R23" s="10">
        <f t="shared" si="13"/>
        <v>0</v>
      </c>
      <c r="S23">
        <f t="shared" si="3"/>
        <v>0</v>
      </c>
      <c r="T23">
        <f t="shared" si="14"/>
        <v>0</v>
      </c>
      <c r="U23" s="10">
        <f t="shared" si="4"/>
        <v>0</v>
      </c>
      <c r="V23" s="10">
        <f t="shared" si="8"/>
        <v>0</v>
      </c>
      <c r="W23" s="3" t="e">
        <f t="shared" si="9"/>
        <v>#DIV/0!</v>
      </c>
    </row>
    <row r="24" spans="1:23" x14ac:dyDescent="0.25">
      <c r="A24">
        <v>1985</v>
      </c>
      <c r="B24">
        <v>340.9</v>
      </c>
      <c r="C24">
        <v>284.25</v>
      </c>
      <c r="D24" s="9">
        <v>317.16000000000003</v>
      </c>
      <c r="E24" s="2">
        <f t="shared" si="10"/>
        <v>-43.279999999999973</v>
      </c>
      <c r="F24" s="4">
        <f t="shared" si="11"/>
        <v>-0.12007546332260563</v>
      </c>
      <c r="H24">
        <v>1985</v>
      </c>
      <c r="I24" s="9">
        <f t="shared" si="5"/>
        <v>15600</v>
      </c>
      <c r="J24">
        <f t="shared" si="0"/>
        <v>3.783579265985622</v>
      </c>
      <c r="K24">
        <f t="shared" si="12"/>
        <v>72.86785369969536</v>
      </c>
      <c r="L24" s="9">
        <f t="shared" si="1"/>
        <v>23110.768479395381</v>
      </c>
      <c r="M24" s="10">
        <f t="shared" si="6"/>
        <v>7510.7684793953813</v>
      </c>
      <c r="N24" s="4">
        <f t="shared" si="7"/>
        <v>0.48145951790996033</v>
      </c>
      <c r="O24" s="4"/>
      <c r="P24">
        <v>1985</v>
      </c>
      <c r="Q24" s="9">
        <f t="shared" si="2"/>
        <v>0</v>
      </c>
      <c r="R24" s="10">
        <f t="shared" si="13"/>
        <v>0</v>
      </c>
      <c r="S24">
        <f t="shared" si="3"/>
        <v>0</v>
      </c>
      <c r="T24">
        <f t="shared" si="14"/>
        <v>0</v>
      </c>
      <c r="U24" s="10">
        <f t="shared" si="4"/>
        <v>0</v>
      </c>
      <c r="V24" s="10">
        <f t="shared" si="8"/>
        <v>0</v>
      </c>
      <c r="W24" s="3" t="e">
        <f t="shared" si="9"/>
        <v>#DIV/0!</v>
      </c>
    </row>
    <row r="25" spans="1:23" x14ac:dyDescent="0.25">
      <c r="A25">
        <v>1986</v>
      </c>
      <c r="B25">
        <v>438.1</v>
      </c>
      <c r="C25">
        <v>326.3</v>
      </c>
      <c r="D25" s="9">
        <v>367.63</v>
      </c>
      <c r="E25" s="2">
        <f t="shared" si="10"/>
        <v>50.46999999999997</v>
      </c>
      <c r="F25" s="4">
        <f t="shared" si="11"/>
        <v>0.15913103796191186</v>
      </c>
      <c r="H25">
        <v>1986</v>
      </c>
      <c r="I25" s="9">
        <f t="shared" si="5"/>
        <v>16800</v>
      </c>
      <c r="J25">
        <f t="shared" si="0"/>
        <v>3.2641514566275878</v>
      </c>
      <c r="K25">
        <f t="shared" si="12"/>
        <v>76.132005156322947</v>
      </c>
      <c r="L25" s="9">
        <f t="shared" si="1"/>
        <v>27988.409055619006</v>
      </c>
      <c r="M25" s="10">
        <f t="shared" si="6"/>
        <v>11188.409055619006</v>
      </c>
      <c r="N25" s="4">
        <f t="shared" si="7"/>
        <v>0.66597672950113129</v>
      </c>
      <c r="O25" s="4"/>
      <c r="P25">
        <v>1986</v>
      </c>
      <c r="Q25" s="9">
        <f t="shared" si="2"/>
        <v>0</v>
      </c>
      <c r="R25" s="10">
        <f t="shared" si="13"/>
        <v>0</v>
      </c>
      <c r="S25">
        <f t="shared" si="3"/>
        <v>0</v>
      </c>
      <c r="T25">
        <f t="shared" si="14"/>
        <v>0</v>
      </c>
      <c r="U25" s="10">
        <f t="shared" si="4"/>
        <v>0</v>
      </c>
      <c r="V25" s="10">
        <f t="shared" si="8"/>
        <v>0</v>
      </c>
      <c r="W25" s="3" t="e">
        <f t="shared" si="9"/>
        <v>#DIV/0!</v>
      </c>
    </row>
    <row r="26" spans="1:23" x14ac:dyDescent="0.25">
      <c r="A26">
        <v>1987</v>
      </c>
      <c r="B26">
        <v>499.75</v>
      </c>
      <c r="C26">
        <v>390</v>
      </c>
      <c r="D26" s="9">
        <v>446.19</v>
      </c>
      <c r="E26" s="2">
        <f t="shared" si="10"/>
        <v>78.56</v>
      </c>
      <c r="F26" s="4">
        <f t="shared" si="11"/>
        <v>0.21369311536055274</v>
      </c>
      <c r="H26">
        <v>1987</v>
      </c>
      <c r="I26" s="9">
        <f t="shared" si="5"/>
        <v>18000</v>
      </c>
      <c r="J26">
        <f t="shared" si="0"/>
        <v>2.6894372352585223</v>
      </c>
      <c r="K26">
        <f t="shared" si="12"/>
        <v>78.821442391581471</v>
      </c>
      <c r="L26" s="9">
        <f t="shared" si="1"/>
        <v>35169.339380699734</v>
      </c>
      <c r="M26" s="10">
        <f t="shared" si="6"/>
        <v>17169.339380699734</v>
      </c>
      <c r="N26" s="4">
        <f t="shared" si="7"/>
        <v>0.95385218781665182</v>
      </c>
      <c r="O26" s="4"/>
      <c r="P26">
        <v>1987</v>
      </c>
      <c r="Q26" s="9">
        <f t="shared" si="2"/>
        <v>0</v>
      </c>
      <c r="R26" s="10">
        <f t="shared" si="13"/>
        <v>0</v>
      </c>
      <c r="S26">
        <f t="shared" si="3"/>
        <v>0</v>
      </c>
      <c r="T26">
        <f t="shared" si="14"/>
        <v>0</v>
      </c>
      <c r="U26" s="10">
        <f t="shared" si="4"/>
        <v>0</v>
      </c>
      <c r="V26" s="10">
        <f t="shared" si="8"/>
        <v>0</v>
      </c>
      <c r="W26" s="3" t="e">
        <f t="shared" si="9"/>
        <v>#DIV/0!</v>
      </c>
    </row>
    <row r="27" spans="1:23" x14ac:dyDescent="0.25">
      <c r="A27">
        <v>1988</v>
      </c>
      <c r="B27">
        <v>483.9</v>
      </c>
      <c r="C27">
        <v>395.3</v>
      </c>
      <c r="D27" s="9">
        <v>436.88</v>
      </c>
      <c r="E27" s="2">
        <f t="shared" si="10"/>
        <v>-9.3100000000000023</v>
      </c>
      <c r="F27" s="4">
        <f t="shared" si="11"/>
        <v>-2.0865550550214041E-2</v>
      </c>
      <c r="H27">
        <v>1988</v>
      </c>
      <c r="I27" s="9">
        <f t="shared" si="5"/>
        <v>19200</v>
      </c>
      <c r="J27">
        <f t="shared" si="0"/>
        <v>2.7467496795458706</v>
      </c>
      <c r="K27">
        <f t="shared" si="12"/>
        <v>81.568192071127342</v>
      </c>
      <c r="L27" s="9">
        <f t="shared" si="1"/>
        <v>35635.511752034115</v>
      </c>
      <c r="M27" s="10">
        <f t="shared" si="6"/>
        <v>16435.511752034115</v>
      </c>
      <c r="N27" s="4">
        <f t="shared" si="7"/>
        <v>0.85601623708511021</v>
      </c>
      <c r="O27" s="4"/>
      <c r="P27">
        <v>1988</v>
      </c>
      <c r="Q27" s="9">
        <f t="shared" si="2"/>
        <v>0</v>
      </c>
      <c r="R27" s="10">
        <f t="shared" si="13"/>
        <v>0</v>
      </c>
      <c r="S27">
        <f t="shared" si="3"/>
        <v>0</v>
      </c>
      <c r="T27">
        <f t="shared" si="14"/>
        <v>0</v>
      </c>
      <c r="U27" s="10">
        <f t="shared" si="4"/>
        <v>0</v>
      </c>
      <c r="V27" s="10">
        <f t="shared" si="8"/>
        <v>0</v>
      </c>
      <c r="W27" s="3" t="e">
        <f t="shared" si="9"/>
        <v>#DIV/0!</v>
      </c>
    </row>
    <row r="28" spans="1:23" x14ac:dyDescent="0.25">
      <c r="A28">
        <v>1989</v>
      </c>
      <c r="B28">
        <v>415.8</v>
      </c>
      <c r="C28">
        <v>355.75</v>
      </c>
      <c r="D28" s="9">
        <v>380.8</v>
      </c>
      <c r="E28" s="2">
        <f t="shared" si="10"/>
        <v>-56.079999999999984</v>
      </c>
      <c r="F28" s="4">
        <f t="shared" si="11"/>
        <v>-0.12836476835744365</v>
      </c>
      <c r="H28">
        <v>1989</v>
      </c>
      <c r="I28" s="9">
        <f t="shared" si="5"/>
        <v>20400</v>
      </c>
      <c r="J28">
        <f t="shared" si="0"/>
        <v>3.1512605042016806</v>
      </c>
      <c r="K28">
        <f t="shared" si="12"/>
        <v>84.719452575329029</v>
      </c>
      <c r="L28" s="9">
        <f t="shared" si="1"/>
        <v>32261.167540685296</v>
      </c>
      <c r="M28" s="10">
        <f t="shared" si="6"/>
        <v>11861.167540685296</v>
      </c>
      <c r="N28" s="4">
        <f t="shared" si="7"/>
        <v>0.58142978140614199</v>
      </c>
      <c r="O28" s="4"/>
      <c r="P28">
        <v>1989</v>
      </c>
      <c r="Q28" s="9">
        <f t="shared" si="2"/>
        <v>0</v>
      </c>
      <c r="R28" s="10">
        <f t="shared" si="13"/>
        <v>0</v>
      </c>
      <c r="S28">
        <f t="shared" si="3"/>
        <v>0</v>
      </c>
      <c r="T28">
        <f t="shared" si="14"/>
        <v>0</v>
      </c>
      <c r="U28" s="10">
        <f t="shared" si="4"/>
        <v>0</v>
      </c>
      <c r="V28" s="10">
        <f t="shared" si="8"/>
        <v>0</v>
      </c>
      <c r="W28" s="3" t="e">
        <f t="shared" si="9"/>
        <v>#DIV/0!</v>
      </c>
    </row>
    <row r="29" spans="1:23" x14ac:dyDescent="0.25">
      <c r="A29">
        <v>1990</v>
      </c>
      <c r="B29">
        <v>423.75</v>
      </c>
      <c r="C29">
        <v>345.85</v>
      </c>
      <c r="D29" s="9">
        <v>383.37</v>
      </c>
      <c r="E29" s="2">
        <f t="shared" si="10"/>
        <v>2.5699999999999932</v>
      </c>
      <c r="F29" s="4">
        <f t="shared" si="11"/>
        <v>6.7489495798319149E-3</v>
      </c>
      <c r="H29">
        <v>1990</v>
      </c>
      <c r="I29" s="9">
        <f t="shared" si="5"/>
        <v>21600</v>
      </c>
      <c r="J29">
        <f t="shared" si="0"/>
        <v>3.130135378355114</v>
      </c>
      <c r="K29">
        <f t="shared" si="12"/>
        <v>87.84958795368415</v>
      </c>
      <c r="L29" s="9">
        <f t="shared" si="1"/>
        <v>33678.896533803891</v>
      </c>
      <c r="M29" s="10">
        <f t="shared" si="6"/>
        <v>12078.896533803891</v>
      </c>
      <c r="N29" s="4">
        <f t="shared" si="7"/>
        <v>0.55920817286129121</v>
      </c>
      <c r="O29" s="4"/>
      <c r="P29">
        <v>1990</v>
      </c>
      <c r="Q29" s="9">
        <f t="shared" si="2"/>
        <v>1200</v>
      </c>
      <c r="R29" s="10">
        <f t="shared" si="13"/>
        <v>1200</v>
      </c>
      <c r="S29">
        <f t="shared" si="3"/>
        <v>3.130135378355114</v>
      </c>
      <c r="T29">
        <f t="shared" si="14"/>
        <v>3.130135378355114</v>
      </c>
      <c r="U29" s="10">
        <f t="shared" si="4"/>
        <v>1200</v>
      </c>
      <c r="V29" s="10">
        <f t="shared" si="8"/>
        <v>0</v>
      </c>
      <c r="W29" s="3">
        <f t="shared" si="9"/>
        <v>0</v>
      </c>
    </row>
    <row r="30" spans="1:23" x14ac:dyDescent="0.25">
      <c r="A30">
        <v>1991</v>
      </c>
      <c r="B30">
        <v>403</v>
      </c>
      <c r="C30">
        <v>344.25</v>
      </c>
      <c r="D30" s="9">
        <v>362.14</v>
      </c>
      <c r="E30" s="2">
        <f t="shared" si="10"/>
        <v>-21.230000000000018</v>
      </c>
      <c r="F30" s="4">
        <f t="shared" si="11"/>
        <v>-5.5377311735399268E-2</v>
      </c>
      <c r="H30">
        <v>1991</v>
      </c>
      <c r="I30" s="9">
        <f t="shared" si="5"/>
        <v>22800</v>
      </c>
      <c r="J30">
        <f t="shared" si="0"/>
        <v>3.3136356105373612</v>
      </c>
      <c r="K30">
        <f t="shared" si="12"/>
        <v>91.163223564221511</v>
      </c>
      <c r="L30" s="9">
        <f t="shared" si="1"/>
        <v>33013.849781547178</v>
      </c>
      <c r="M30" s="10">
        <f t="shared" si="6"/>
        <v>10213.849781547178</v>
      </c>
      <c r="N30" s="4">
        <f t="shared" si="7"/>
        <v>0.44797586761171837</v>
      </c>
      <c r="O30" s="4"/>
      <c r="P30">
        <v>1991</v>
      </c>
      <c r="Q30" s="9">
        <f t="shared" si="2"/>
        <v>1200</v>
      </c>
      <c r="R30" s="10">
        <f t="shared" si="13"/>
        <v>2400</v>
      </c>
      <c r="S30">
        <f t="shared" si="3"/>
        <v>3.3136356105373612</v>
      </c>
      <c r="T30">
        <f t="shared" si="14"/>
        <v>6.4437709888924752</v>
      </c>
      <c r="U30" s="10">
        <f t="shared" si="4"/>
        <v>2333.5472259175208</v>
      </c>
      <c r="V30" s="10">
        <f t="shared" si="8"/>
        <v>-66.452774082479209</v>
      </c>
      <c r="W30" s="3">
        <f t="shared" si="9"/>
        <v>-2.7688655867699672E-2</v>
      </c>
    </row>
    <row r="31" spans="1:23" x14ac:dyDescent="0.25">
      <c r="A31">
        <v>1992</v>
      </c>
      <c r="B31">
        <v>359.6</v>
      </c>
      <c r="C31">
        <v>330.25</v>
      </c>
      <c r="D31" s="9">
        <v>343.84</v>
      </c>
      <c r="E31" s="2">
        <f t="shared" si="10"/>
        <v>-18.300000000000011</v>
      </c>
      <c r="F31" s="4">
        <f t="shared" si="11"/>
        <v>-5.0532943060694793E-2</v>
      </c>
      <c r="H31">
        <v>1992</v>
      </c>
      <c r="I31" s="9">
        <f t="shared" si="5"/>
        <v>24000</v>
      </c>
      <c r="J31">
        <f t="shared" si="0"/>
        <v>3.4899953466728713</v>
      </c>
      <c r="K31">
        <f t="shared" si="12"/>
        <v>94.653218910894381</v>
      </c>
      <c r="L31" s="9">
        <f t="shared" si="1"/>
        <v>32545.562790321921</v>
      </c>
      <c r="M31" s="10">
        <f t="shared" si="6"/>
        <v>8545.5627903219211</v>
      </c>
      <c r="N31" s="4">
        <f t="shared" si="7"/>
        <v>0.35606511626341336</v>
      </c>
      <c r="O31" s="4"/>
      <c r="P31">
        <v>1992</v>
      </c>
      <c r="Q31" s="9">
        <f t="shared" si="2"/>
        <v>1200</v>
      </c>
      <c r="R31" s="10">
        <f t="shared" si="13"/>
        <v>3600</v>
      </c>
      <c r="S31">
        <f t="shared" si="3"/>
        <v>3.4899953466728713</v>
      </c>
      <c r="T31">
        <f t="shared" si="14"/>
        <v>9.9337663355653465</v>
      </c>
      <c r="U31" s="10">
        <f t="shared" si="4"/>
        <v>3415.6262168207886</v>
      </c>
      <c r="V31" s="10">
        <f t="shared" si="8"/>
        <v>-184.37378317921139</v>
      </c>
      <c r="W31" s="3">
        <f t="shared" si="9"/>
        <v>-5.1214939772003164E-2</v>
      </c>
    </row>
    <row r="32" spans="1:23" x14ac:dyDescent="0.25">
      <c r="A32">
        <v>1993</v>
      </c>
      <c r="B32">
        <v>405.6</v>
      </c>
      <c r="C32">
        <v>326.10000000000002</v>
      </c>
      <c r="D32" s="9">
        <v>359.94</v>
      </c>
      <c r="E32" s="2">
        <f t="shared" si="10"/>
        <v>16.100000000000023</v>
      </c>
      <c r="F32" s="4">
        <f t="shared" si="11"/>
        <v>4.6824104234527757E-2</v>
      </c>
      <c r="H32">
        <v>1993</v>
      </c>
      <c r="I32" s="9">
        <f t="shared" si="5"/>
        <v>25200</v>
      </c>
      <c r="J32">
        <f t="shared" si="0"/>
        <v>3.3338889814969161</v>
      </c>
      <c r="K32">
        <f t="shared" si="12"/>
        <v>97.987107892391293</v>
      </c>
      <c r="L32" s="9">
        <f t="shared" si="1"/>
        <v>35269.47961478732</v>
      </c>
      <c r="M32" s="10">
        <f t="shared" si="6"/>
        <v>10069.47961478732</v>
      </c>
      <c r="N32" s="4">
        <f t="shared" si="7"/>
        <v>0.39958252439632225</v>
      </c>
      <c r="O32" s="4"/>
      <c r="P32">
        <v>1993</v>
      </c>
      <c r="Q32" s="9">
        <f t="shared" si="2"/>
        <v>1200</v>
      </c>
      <c r="R32" s="10">
        <f t="shared" si="13"/>
        <v>4800</v>
      </c>
      <c r="S32">
        <f t="shared" si="3"/>
        <v>3.3338889814969161</v>
      </c>
      <c r="T32">
        <f t="shared" si="14"/>
        <v>13.267655317062262</v>
      </c>
      <c r="U32" s="10">
        <f t="shared" si="4"/>
        <v>4775.5598548233902</v>
      </c>
      <c r="V32" s="10">
        <f t="shared" si="8"/>
        <v>-24.440145176609803</v>
      </c>
      <c r="W32" s="3">
        <f t="shared" si="9"/>
        <v>-5.0916969117937088E-3</v>
      </c>
    </row>
    <row r="33" spans="1:23" x14ac:dyDescent="0.25">
      <c r="A33">
        <v>1994</v>
      </c>
      <c r="B33">
        <v>396.25</v>
      </c>
      <c r="C33">
        <v>369.65</v>
      </c>
      <c r="D33" s="9">
        <v>384.14</v>
      </c>
      <c r="E33" s="2">
        <f t="shared" si="10"/>
        <v>24.199999999999989</v>
      </c>
      <c r="F33" s="4">
        <f t="shared" si="11"/>
        <v>6.7233427793521108E-2</v>
      </c>
      <c r="H33">
        <v>1994</v>
      </c>
      <c r="I33" s="9">
        <f t="shared" si="5"/>
        <v>26400</v>
      </c>
      <c r="J33">
        <f t="shared" si="0"/>
        <v>3.1238610923100953</v>
      </c>
      <c r="K33">
        <f t="shared" si="12"/>
        <v>101.11096898470139</v>
      </c>
      <c r="L33" s="9">
        <f t="shared" si="1"/>
        <v>38840.767625783192</v>
      </c>
      <c r="M33" s="10">
        <f t="shared" si="6"/>
        <v>12440.767625783192</v>
      </c>
      <c r="N33" s="4">
        <f t="shared" si="7"/>
        <v>0.47124119794633301</v>
      </c>
      <c r="O33" s="4"/>
      <c r="P33">
        <v>1994</v>
      </c>
      <c r="Q33" s="9">
        <f t="shared" si="2"/>
        <v>1200</v>
      </c>
      <c r="R33" s="10">
        <f t="shared" si="13"/>
        <v>6000</v>
      </c>
      <c r="S33">
        <f t="shared" si="3"/>
        <v>3.1238610923100953</v>
      </c>
      <c r="T33">
        <f t="shared" si="14"/>
        <v>16.391516409372358</v>
      </c>
      <c r="U33" s="10">
        <f t="shared" si="4"/>
        <v>6296.6371134962974</v>
      </c>
      <c r="V33" s="10">
        <f t="shared" si="8"/>
        <v>296.63711349629739</v>
      </c>
      <c r="W33" s="3">
        <f t="shared" si="9"/>
        <v>4.9439518916049564E-2</v>
      </c>
    </row>
    <row r="34" spans="1:23" x14ac:dyDescent="0.25">
      <c r="A34">
        <v>1995</v>
      </c>
      <c r="B34">
        <v>395.55</v>
      </c>
      <c r="C34">
        <v>372.4</v>
      </c>
      <c r="D34" s="9">
        <v>384.04</v>
      </c>
      <c r="E34" s="2">
        <f t="shared" si="10"/>
        <v>-9.9999999999965894E-2</v>
      </c>
      <c r="F34" s="4">
        <f t="shared" si="11"/>
        <v>-2.6032175769241916E-4</v>
      </c>
      <c r="H34">
        <v>1995</v>
      </c>
      <c r="I34" s="9">
        <f t="shared" si="5"/>
        <v>27600</v>
      </c>
      <c r="J34">
        <f t="shared" si="0"/>
        <v>3.1246745130715547</v>
      </c>
      <c r="K34">
        <f t="shared" si="12"/>
        <v>104.23564349777294</v>
      </c>
      <c r="L34" s="9">
        <f t="shared" si="1"/>
        <v>40030.65652888472</v>
      </c>
      <c r="M34" s="10">
        <f t="shared" si="6"/>
        <v>12430.65652888472</v>
      </c>
      <c r="N34" s="4">
        <f t="shared" si="7"/>
        <v>0.45038610611901159</v>
      </c>
      <c r="O34" s="4"/>
      <c r="P34">
        <v>1995</v>
      </c>
      <c r="Q34" s="9">
        <f t="shared" si="2"/>
        <v>1200</v>
      </c>
      <c r="R34" s="10">
        <f t="shared" si="13"/>
        <v>7200</v>
      </c>
      <c r="S34">
        <f t="shared" si="3"/>
        <v>3.1246745130715547</v>
      </c>
      <c r="T34">
        <f t="shared" si="14"/>
        <v>19.516190922443911</v>
      </c>
      <c r="U34" s="10">
        <f t="shared" si="4"/>
        <v>7494.9979618553598</v>
      </c>
      <c r="V34" s="10">
        <f t="shared" si="8"/>
        <v>294.99796185535979</v>
      </c>
      <c r="W34" s="3">
        <f t="shared" si="9"/>
        <v>4.0971939146577749E-2</v>
      </c>
    </row>
    <row r="35" spans="1:23" x14ac:dyDescent="0.25">
      <c r="A35">
        <v>1996</v>
      </c>
      <c r="B35">
        <v>414.8</v>
      </c>
      <c r="C35">
        <v>367.4</v>
      </c>
      <c r="D35" s="9">
        <v>387.84</v>
      </c>
      <c r="E35" s="2">
        <f t="shared" si="10"/>
        <v>3.7999999999999545</v>
      </c>
      <c r="F35" s="4">
        <f t="shared" si="11"/>
        <v>9.8948026247264714E-3</v>
      </c>
      <c r="H35">
        <v>1996</v>
      </c>
      <c r="I35" s="9">
        <f t="shared" si="5"/>
        <v>28800</v>
      </c>
      <c r="J35">
        <f t="shared" si="0"/>
        <v>3.0940594059405941</v>
      </c>
      <c r="K35">
        <f t="shared" si="12"/>
        <v>107.32970290371354</v>
      </c>
      <c r="L35" s="9">
        <f t="shared" si="1"/>
        <v>41626.751974176259</v>
      </c>
      <c r="M35" s="10">
        <f t="shared" si="6"/>
        <v>12826.751974176259</v>
      </c>
      <c r="N35" s="4">
        <f t="shared" si="7"/>
        <v>0.44537333243667565</v>
      </c>
      <c r="O35" s="4"/>
      <c r="P35">
        <v>1996</v>
      </c>
      <c r="Q35" s="9">
        <f t="shared" si="2"/>
        <v>1200</v>
      </c>
      <c r="R35" s="10">
        <f t="shared" si="13"/>
        <v>8400</v>
      </c>
      <c r="S35">
        <f t="shared" si="3"/>
        <v>3.0940594059405941</v>
      </c>
      <c r="T35">
        <f t="shared" si="14"/>
        <v>22.610250328384506</v>
      </c>
      <c r="U35" s="10">
        <f t="shared" si="4"/>
        <v>8769.1594873606464</v>
      </c>
      <c r="V35" s="10">
        <f t="shared" si="8"/>
        <v>369.15948736064638</v>
      </c>
      <c r="W35" s="3">
        <f t="shared" si="9"/>
        <v>4.3947558019124568E-2</v>
      </c>
    </row>
    <row r="36" spans="1:23" x14ac:dyDescent="0.25">
      <c r="A36">
        <v>1997</v>
      </c>
      <c r="B36">
        <v>362.15</v>
      </c>
      <c r="C36">
        <v>283</v>
      </c>
      <c r="D36" s="9">
        <v>330.98</v>
      </c>
      <c r="E36" s="2">
        <f t="shared" si="10"/>
        <v>-56.859999999999957</v>
      </c>
      <c r="F36" s="4">
        <f t="shared" si="11"/>
        <v>-0.14660684818481837</v>
      </c>
      <c r="H36">
        <v>1997</v>
      </c>
      <c r="I36" s="9">
        <f t="shared" si="5"/>
        <v>30000</v>
      </c>
      <c r="J36">
        <f t="shared" si="0"/>
        <v>3.6255967127923134</v>
      </c>
      <c r="K36">
        <f t="shared" si="12"/>
        <v>110.95529961650585</v>
      </c>
      <c r="L36" s="9">
        <f t="shared" si="1"/>
        <v>36723.985067071109</v>
      </c>
      <c r="M36" s="10">
        <f t="shared" si="6"/>
        <v>6723.9850670711094</v>
      </c>
      <c r="N36" s="4">
        <f t="shared" si="7"/>
        <v>0.22413283556903699</v>
      </c>
      <c r="O36" s="4"/>
      <c r="P36">
        <v>1997</v>
      </c>
      <c r="Q36" s="9">
        <f t="shared" si="2"/>
        <v>1200</v>
      </c>
      <c r="R36" s="10">
        <f t="shared" si="13"/>
        <v>9600</v>
      </c>
      <c r="S36">
        <f t="shared" si="3"/>
        <v>3.6255967127923134</v>
      </c>
      <c r="T36">
        <f t="shared" si="14"/>
        <v>26.235847041176818</v>
      </c>
      <c r="U36" s="10">
        <f t="shared" si="4"/>
        <v>8683.540653688704</v>
      </c>
      <c r="V36" s="10">
        <f t="shared" si="8"/>
        <v>-916.45934631129603</v>
      </c>
      <c r="W36" s="3">
        <f t="shared" si="9"/>
        <v>-9.5464515240760009E-2</v>
      </c>
    </row>
    <row r="37" spans="1:23" x14ac:dyDescent="0.25">
      <c r="A37">
        <v>1998</v>
      </c>
      <c r="B37">
        <v>313.14999999999998</v>
      </c>
      <c r="C37">
        <v>273.39999999999998</v>
      </c>
      <c r="D37" s="9">
        <v>294.12</v>
      </c>
      <c r="E37" s="2">
        <f t="shared" si="10"/>
        <v>-36.860000000000014</v>
      </c>
      <c r="F37" s="4">
        <f t="shared" si="11"/>
        <v>-0.11136624569460393</v>
      </c>
      <c r="H37">
        <v>1998</v>
      </c>
      <c r="I37" s="9">
        <f t="shared" si="5"/>
        <v>31200</v>
      </c>
      <c r="J37">
        <f t="shared" si="0"/>
        <v>4.0799673602611177</v>
      </c>
      <c r="K37">
        <f t="shared" si="12"/>
        <v>115.03526697676698</v>
      </c>
      <c r="L37" s="9">
        <f t="shared" si="1"/>
        <v>33834.172723206706</v>
      </c>
      <c r="M37" s="10">
        <f t="shared" si="6"/>
        <v>2634.172723206706</v>
      </c>
      <c r="N37" s="4">
        <f t="shared" si="7"/>
        <v>8.442861292329186E-2</v>
      </c>
      <c r="O37" s="4"/>
      <c r="P37">
        <v>1998</v>
      </c>
      <c r="Q37" s="9">
        <f t="shared" si="2"/>
        <v>1200</v>
      </c>
      <c r="R37" s="10">
        <f t="shared" si="13"/>
        <v>10800</v>
      </c>
      <c r="S37">
        <f t="shared" si="3"/>
        <v>4.0799673602611177</v>
      </c>
      <c r="T37">
        <f t="shared" si="14"/>
        <v>30.315814401437937</v>
      </c>
      <c r="U37" s="10">
        <f t="shared" si="4"/>
        <v>8916.4873317509264</v>
      </c>
      <c r="V37" s="10">
        <f t="shared" si="8"/>
        <v>-1883.5126682490736</v>
      </c>
      <c r="W37" s="3">
        <f t="shared" si="9"/>
        <v>-0.17439932113417347</v>
      </c>
    </row>
    <row r="38" spans="1:23" x14ac:dyDescent="0.25">
      <c r="A38">
        <v>1999</v>
      </c>
      <c r="B38">
        <v>325.5</v>
      </c>
      <c r="C38">
        <v>252.8</v>
      </c>
      <c r="D38" s="9">
        <v>278.57</v>
      </c>
      <c r="E38" s="2">
        <f t="shared" si="10"/>
        <v>-15.550000000000011</v>
      </c>
      <c r="F38" s="4">
        <f t="shared" si="11"/>
        <v>-5.2869577043383693E-2</v>
      </c>
      <c r="H38">
        <v>1999</v>
      </c>
      <c r="I38" s="9">
        <f t="shared" si="5"/>
        <v>32400</v>
      </c>
      <c r="J38">
        <f t="shared" si="0"/>
        <v>4.307714398535377</v>
      </c>
      <c r="K38">
        <f t="shared" si="12"/>
        <v>119.34298137530236</v>
      </c>
      <c r="L38" s="9">
        <f t="shared" si="1"/>
        <v>33245.37432171798</v>
      </c>
      <c r="M38" s="10">
        <f t="shared" si="6"/>
        <v>845.37432171797991</v>
      </c>
      <c r="N38" s="4">
        <f t="shared" si="7"/>
        <v>2.609180005302407E-2</v>
      </c>
      <c r="O38" s="4"/>
      <c r="P38">
        <v>1999</v>
      </c>
      <c r="Q38" s="9">
        <f t="shared" si="2"/>
        <v>1200</v>
      </c>
      <c r="R38" s="10">
        <f t="shared" si="13"/>
        <v>12000</v>
      </c>
      <c r="S38">
        <f t="shared" si="3"/>
        <v>4.307714398535377</v>
      </c>
      <c r="T38">
        <f t="shared" si="14"/>
        <v>34.623528799973315</v>
      </c>
      <c r="U38" s="10">
        <f t="shared" si="4"/>
        <v>9645.0764178085665</v>
      </c>
      <c r="V38" s="10">
        <f t="shared" si="8"/>
        <v>-2354.9235821914335</v>
      </c>
      <c r="W38" s="3">
        <f t="shared" si="9"/>
        <v>-0.19624363184928612</v>
      </c>
    </row>
    <row r="39" spans="1:23" x14ac:dyDescent="0.25">
      <c r="A39">
        <v>2000</v>
      </c>
      <c r="B39">
        <v>312.7</v>
      </c>
      <c r="C39">
        <v>263.8</v>
      </c>
      <c r="D39" s="9">
        <v>279.10000000000002</v>
      </c>
      <c r="E39" s="2">
        <f t="shared" si="10"/>
        <v>0.53000000000002956</v>
      </c>
      <c r="F39" s="4">
        <f t="shared" si="11"/>
        <v>1.902573859353231E-3</v>
      </c>
      <c r="H39">
        <v>2000</v>
      </c>
      <c r="I39" s="9">
        <f t="shared" si="5"/>
        <v>33600</v>
      </c>
      <c r="J39">
        <f t="shared" si="0"/>
        <v>4.2995342171264772</v>
      </c>
      <c r="K39">
        <f t="shared" si="12"/>
        <v>123.64251559242884</v>
      </c>
      <c r="L39" s="9">
        <f t="shared" si="1"/>
        <v>34508.626101846894</v>
      </c>
      <c r="M39" s="10">
        <f t="shared" si="6"/>
        <v>908.62610184689402</v>
      </c>
      <c r="N39" s="4">
        <f t="shared" si="7"/>
        <v>2.7042443507348038E-2</v>
      </c>
      <c r="O39" s="4"/>
      <c r="P39">
        <v>2000</v>
      </c>
      <c r="Q39" s="9">
        <f t="shared" si="2"/>
        <v>1200</v>
      </c>
      <c r="R39" s="10">
        <f t="shared" si="13"/>
        <v>13200</v>
      </c>
      <c r="S39">
        <f t="shared" si="3"/>
        <v>4.2995342171264772</v>
      </c>
      <c r="T39">
        <f t="shared" si="14"/>
        <v>38.923063017099793</v>
      </c>
      <c r="U39" s="10">
        <f t="shared" si="4"/>
        <v>10863.426888072552</v>
      </c>
      <c r="V39" s="10">
        <f t="shared" si="8"/>
        <v>-2336.5731119274478</v>
      </c>
      <c r="W39" s="3">
        <f t="shared" si="9"/>
        <v>-0.17701311453995816</v>
      </c>
    </row>
    <row r="40" spans="1:23" x14ac:dyDescent="0.25">
      <c r="A40">
        <v>2001</v>
      </c>
      <c r="B40">
        <v>293.25</v>
      </c>
      <c r="C40">
        <v>255.95</v>
      </c>
      <c r="D40" s="9">
        <v>271.04000000000002</v>
      </c>
      <c r="E40" s="2">
        <f t="shared" si="10"/>
        <v>-8.0600000000000023</v>
      </c>
      <c r="F40" s="4">
        <f t="shared" si="11"/>
        <v>-2.8878538158366183E-2</v>
      </c>
      <c r="H40">
        <v>2001</v>
      </c>
      <c r="I40" s="9">
        <f t="shared" si="5"/>
        <v>34800</v>
      </c>
      <c r="J40">
        <f t="shared" si="0"/>
        <v>4.4273907910271539</v>
      </c>
      <c r="K40">
        <f t="shared" si="12"/>
        <v>128.06990638345599</v>
      </c>
      <c r="L40" s="9">
        <f t="shared" si="1"/>
        <v>34712.06742617191</v>
      </c>
      <c r="M40" s="10">
        <f t="shared" si="6"/>
        <v>-87.932573828089517</v>
      </c>
      <c r="N40" s="4">
        <f t="shared" si="7"/>
        <v>-2.5267980985083194E-3</v>
      </c>
      <c r="O40" s="4"/>
      <c r="P40">
        <v>2001</v>
      </c>
      <c r="Q40" s="9">
        <f t="shared" si="2"/>
        <v>1200</v>
      </c>
      <c r="R40" s="10">
        <f t="shared" si="13"/>
        <v>14400</v>
      </c>
      <c r="S40">
        <f t="shared" si="3"/>
        <v>4.4273907910271539</v>
      </c>
      <c r="T40">
        <f t="shared" si="14"/>
        <v>43.350453808126943</v>
      </c>
      <c r="U40" s="10">
        <f t="shared" si="4"/>
        <v>11749.707000154727</v>
      </c>
      <c r="V40" s="10">
        <f t="shared" si="8"/>
        <v>-2650.2929998452728</v>
      </c>
      <c r="W40" s="3">
        <f t="shared" si="9"/>
        <v>-0.18404812498925505</v>
      </c>
    </row>
    <row r="41" spans="1:23" x14ac:dyDescent="0.25">
      <c r="A41">
        <v>2002</v>
      </c>
      <c r="B41">
        <v>349.3</v>
      </c>
      <c r="C41">
        <v>277.75</v>
      </c>
      <c r="D41" s="9">
        <v>309.98</v>
      </c>
      <c r="E41" s="2">
        <f t="shared" si="10"/>
        <v>38.94</v>
      </c>
      <c r="F41" s="4">
        <f t="shared" si="11"/>
        <v>0.14366883116883114</v>
      </c>
      <c r="H41">
        <v>2002</v>
      </c>
      <c r="I41" s="9">
        <f t="shared" si="5"/>
        <v>36000</v>
      </c>
      <c r="J41">
        <f t="shared" si="0"/>
        <v>3.8712174979030904</v>
      </c>
      <c r="K41">
        <f t="shared" si="12"/>
        <v>131.94112388135909</v>
      </c>
      <c r="L41" s="9">
        <f t="shared" si="1"/>
        <v>40899.109580743694</v>
      </c>
      <c r="M41" s="10">
        <f t="shared" si="6"/>
        <v>4899.1095807436941</v>
      </c>
      <c r="N41" s="4">
        <f t="shared" si="7"/>
        <v>0.13608637724288039</v>
      </c>
      <c r="O41" s="4"/>
      <c r="P41">
        <v>2002</v>
      </c>
      <c r="Q41" s="9">
        <f t="shared" si="2"/>
        <v>1200</v>
      </c>
      <c r="R41" s="10">
        <f t="shared" si="13"/>
        <v>15600</v>
      </c>
      <c r="S41">
        <f t="shared" si="3"/>
        <v>3.8712174979030904</v>
      </c>
      <c r="T41">
        <f t="shared" si="14"/>
        <v>47.221671306030032</v>
      </c>
      <c r="U41" s="10">
        <f t="shared" si="4"/>
        <v>14637.77367144319</v>
      </c>
      <c r="V41" s="10">
        <f t="shared" si="8"/>
        <v>-962.22632855680968</v>
      </c>
      <c r="W41" s="3">
        <f t="shared" si="9"/>
        <v>-6.1681174907487799E-2</v>
      </c>
    </row>
    <row r="42" spans="1:23" x14ac:dyDescent="0.25">
      <c r="A42">
        <v>2003</v>
      </c>
      <c r="B42">
        <v>417.25</v>
      </c>
      <c r="C42">
        <v>319.89999999999998</v>
      </c>
      <c r="D42" s="9">
        <v>363.98</v>
      </c>
      <c r="E42" s="2">
        <f t="shared" si="10"/>
        <v>54</v>
      </c>
      <c r="F42" s="4">
        <f t="shared" si="11"/>
        <v>0.17420478740563905</v>
      </c>
      <c r="H42">
        <v>2003</v>
      </c>
      <c r="I42" s="9">
        <f t="shared" si="5"/>
        <v>37200</v>
      </c>
      <c r="J42">
        <f t="shared" si="0"/>
        <v>3.2968844442002307</v>
      </c>
      <c r="K42">
        <f t="shared" si="12"/>
        <v>135.23800832555932</v>
      </c>
      <c r="L42" s="9">
        <f t="shared" si="1"/>
        <v>49223.930270337085</v>
      </c>
      <c r="M42" s="10">
        <f t="shared" si="6"/>
        <v>12023.930270337085</v>
      </c>
      <c r="N42" s="4">
        <f t="shared" si="7"/>
        <v>0.32322393199830873</v>
      </c>
      <c r="O42" s="4"/>
      <c r="P42">
        <v>2003</v>
      </c>
      <c r="Q42" s="9">
        <f t="shared" si="2"/>
        <v>1200</v>
      </c>
      <c r="R42" s="10">
        <f t="shared" si="13"/>
        <v>16800</v>
      </c>
      <c r="S42">
        <f t="shared" si="3"/>
        <v>3.2968844442002307</v>
      </c>
      <c r="T42">
        <f t="shared" si="14"/>
        <v>50.518555750230263</v>
      </c>
      <c r="U42" s="10">
        <f t="shared" si="4"/>
        <v>18387.743921968813</v>
      </c>
      <c r="V42" s="10">
        <f t="shared" si="8"/>
        <v>1587.7439219688131</v>
      </c>
      <c r="W42" s="3">
        <f t="shared" si="9"/>
        <v>9.4508566783857925E-2</v>
      </c>
    </row>
    <row r="43" spans="1:23" x14ac:dyDescent="0.25">
      <c r="A43">
        <v>2004</v>
      </c>
      <c r="B43">
        <v>454.2</v>
      </c>
      <c r="C43">
        <v>375</v>
      </c>
      <c r="D43" s="9">
        <v>409.38</v>
      </c>
      <c r="E43" s="2">
        <f t="shared" si="10"/>
        <v>45.399999999999977</v>
      </c>
      <c r="F43" s="4">
        <f t="shared" si="11"/>
        <v>0.12473212813890866</v>
      </c>
      <c r="H43">
        <v>2004</v>
      </c>
      <c r="I43" s="9">
        <f t="shared" si="5"/>
        <v>38400</v>
      </c>
      <c r="J43">
        <f t="shared" si="0"/>
        <v>2.9312619082515021</v>
      </c>
      <c r="K43">
        <f t="shared" si="12"/>
        <v>138.16927023381083</v>
      </c>
      <c r="L43" s="9">
        <f t="shared" si="1"/>
        <v>56563.735848317476</v>
      </c>
      <c r="M43" s="10">
        <f t="shared" si="6"/>
        <v>18163.735848317476</v>
      </c>
      <c r="N43" s="4">
        <f t="shared" si="7"/>
        <v>0.4730139543832676</v>
      </c>
      <c r="O43" s="4"/>
      <c r="P43">
        <v>2004</v>
      </c>
      <c r="Q43" s="9">
        <f t="shared" si="2"/>
        <v>1200</v>
      </c>
      <c r="R43" s="10">
        <f t="shared" si="13"/>
        <v>18000</v>
      </c>
      <c r="S43">
        <f t="shared" si="3"/>
        <v>2.9312619082515021</v>
      </c>
      <c r="T43">
        <f t="shared" si="14"/>
        <v>53.449817658481763</v>
      </c>
      <c r="U43" s="10">
        <f t="shared" si="4"/>
        <v>21881.286353029263</v>
      </c>
      <c r="V43" s="10">
        <f t="shared" si="8"/>
        <v>3881.2863530292634</v>
      </c>
      <c r="W43" s="3">
        <f t="shared" si="9"/>
        <v>0.21562701961273686</v>
      </c>
    </row>
    <row r="44" spans="1:23" x14ac:dyDescent="0.25">
      <c r="A44">
        <v>2005</v>
      </c>
      <c r="B44">
        <v>536.5</v>
      </c>
      <c r="C44">
        <v>411.1</v>
      </c>
      <c r="D44" s="9">
        <v>444.97</v>
      </c>
      <c r="E44" s="2">
        <f t="shared" si="10"/>
        <v>35.590000000000032</v>
      </c>
      <c r="F44" s="4">
        <f t="shared" si="11"/>
        <v>8.6936342762225879E-2</v>
      </c>
      <c r="H44">
        <v>2005</v>
      </c>
      <c r="I44" s="9">
        <f t="shared" si="5"/>
        <v>39600</v>
      </c>
      <c r="J44">
        <f t="shared" ref="J44:J61" si="15">$P$2/D44</f>
        <v>2.6968110209677056</v>
      </c>
      <c r="K44">
        <f t="shared" si="12"/>
        <v>140.86608125477855</v>
      </c>
      <c r="L44" s="9">
        <f t="shared" ref="L44:L61" si="16">K44*D44</f>
        <v>62681.180175938818</v>
      </c>
      <c r="M44" s="10">
        <f t="shared" si="6"/>
        <v>23081.180175938818</v>
      </c>
      <c r="N44" s="4">
        <f t="shared" si="7"/>
        <v>0.58285808525098026</v>
      </c>
      <c r="O44" s="4"/>
      <c r="P44">
        <v>2005</v>
      </c>
      <c r="Q44" s="9">
        <f t="shared" ref="Q44:Q61" si="17">IF(($Q$2&lt;=A44)*AND($R$2&gt;A43),$P$2*1,0)</f>
        <v>1200</v>
      </c>
      <c r="R44" s="10">
        <f t="shared" si="13"/>
        <v>19200</v>
      </c>
      <c r="S44">
        <f t="shared" ref="S44:S61" si="18">Q44/D44</f>
        <v>2.6968110209677056</v>
      </c>
      <c r="T44">
        <f t="shared" si="14"/>
        <v>56.146628679449471</v>
      </c>
      <c r="U44" s="10">
        <f t="shared" ref="U44:U61" si="19">T44*D44</f>
        <v>24983.565363494632</v>
      </c>
      <c r="V44" s="10">
        <f t="shared" si="8"/>
        <v>5783.565363494632</v>
      </c>
      <c r="W44" s="3">
        <f t="shared" si="9"/>
        <v>0.30122736268201211</v>
      </c>
    </row>
    <row r="45" spans="1:23" x14ac:dyDescent="0.25">
      <c r="A45">
        <v>2006</v>
      </c>
      <c r="B45">
        <v>725</v>
      </c>
      <c r="C45">
        <v>524.75</v>
      </c>
      <c r="D45" s="9">
        <v>603.96</v>
      </c>
      <c r="E45" s="2">
        <f t="shared" si="10"/>
        <v>158.99</v>
      </c>
      <c r="F45" s="4">
        <f t="shared" si="11"/>
        <v>0.35730498685304629</v>
      </c>
      <c r="H45">
        <v>2006</v>
      </c>
      <c r="I45" s="9">
        <f t="shared" ref="I45:I61" si="20">I44+$P$2</f>
        <v>40800</v>
      </c>
      <c r="J45">
        <f t="shared" si="15"/>
        <v>1.9868865487780647</v>
      </c>
      <c r="K45">
        <f t="shared" si="12"/>
        <v>142.85296780355662</v>
      </c>
      <c r="L45" s="9">
        <f t="shared" si="16"/>
        <v>86277.478434636068</v>
      </c>
      <c r="M45" s="10">
        <f t="shared" si="6"/>
        <v>45477.478434636068</v>
      </c>
      <c r="N45" s="4">
        <f t="shared" si="7"/>
        <v>1.1146440792802959</v>
      </c>
      <c r="O45" s="4"/>
      <c r="P45">
        <v>2006</v>
      </c>
      <c r="Q45" s="9">
        <f t="shared" si="17"/>
        <v>1200</v>
      </c>
      <c r="R45" s="10">
        <f t="shared" si="13"/>
        <v>20400</v>
      </c>
      <c r="S45">
        <f t="shared" si="18"/>
        <v>1.9868865487780647</v>
      </c>
      <c r="T45">
        <f t="shared" si="14"/>
        <v>58.133515228227537</v>
      </c>
      <c r="U45" s="10">
        <f t="shared" si="19"/>
        <v>35110.317857240305</v>
      </c>
      <c r="V45" s="10">
        <f t="shared" si="8"/>
        <v>14710.317857240305</v>
      </c>
      <c r="W45" s="3">
        <f t="shared" si="9"/>
        <v>0.72109401260981887</v>
      </c>
    </row>
    <row r="46" spans="1:23" x14ac:dyDescent="0.25">
      <c r="A46">
        <v>2007</v>
      </c>
      <c r="B46">
        <v>841.1</v>
      </c>
      <c r="C46">
        <v>608.4</v>
      </c>
      <c r="D46" s="9">
        <v>695.39</v>
      </c>
      <c r="E46" s="2">
        <f t="shared" si="10"/>
        <v>91.42999999999995</v>
      </c>
      <c r="F46" s="4">
        <f t="shared" si="11"/>
        <v>0.15138419762898195</v>
      </c>
      <c r="H46">
        <v>2007</v>
      </c>
      <c r="I46" s="9">
        <f t="shared" si="20"/>
        <v>42000</v>
      </c>
      <c r="J46">
        <f t="shared" si="15"/>
        <v>1.7256503544773436</v>
      </c>
      <c r="K46">
        <f t="shared" si="12"/>
        <v>144.57861815803398</v>
      </c>
      <c r="L46" s="9">
        <f t="shared" si="16"/>
        <v>100538.52528091524</v>
      </c>
      <c r="M46" s="10">
        <f t="shared" si="6"/>
        <v>58538.525280915244</v>
      </c>
      <c r="N46" s="4">
        <f t="shared" si="7"/>
        <v>1.393774411450363</v>
      </c>
      <c r="O46" s="4"/>
      <c r="P46">
        <v>2007</v>
      </c>
      <c r="Q46" s="9">
        <f t="shared" si="17"/>
        <v>1200</v>
      </c>
      <c r="R46" s="10">
        <f t="shared" si="13"/>
        <v>21600</v>
      </c>
      <c r="S46">
        <f t="shared" si="18"/>
        <v>1.7256503544773436</v>
      </c>
      <c r="T46">
        <f t="shared" si="14"/>
        <v>59.859165582704883</v>
      </c>
      <c r="U46" s="10">
        <f t="shared" si="19"/>
        <v>41625.465154557147</v>
      </c>
      <c r="V46" s="10">
        <f t="shared" si="8"/>
        <v>20025.465154557147</v>
      </c>
      <c r="W46" s="3">
        <f t="shared" si="9"/>
        <v>0.9271048682665346</v>
      </c>
    </row>
    <row r="47" spans="1:23" x14ac:dyDescent="0.25">
      <c r="A47">
        <v>2008</v>
      </c>
      <c r="B47">
        <v>1011.25</v>
      </c>
      <c r="C47">
        <v>712.5</v>
      </c>
      <c r="D47" s="9">
        <v>871.94</v>
      </c>
      <c r="E47" s="2">
        <f t="shared" si="10"/>
        <v>176.55000000000007</v>
      </c>
      <c r="F47" s="4">
        <f t="shared" si="11"/>
        <v>0.25388630840247928</v>
      </c>
      <c r="H47">
        <v>2008</v>
      </c>
      <c r="I47" s="9">
        <f t="shared" si="20"/>
        <v>43200</v>
      </c>
      <c r="J47">
        <f t="shared" si="15"/>
        <v>1.3762414845058146</v>
      </c>
      <c r="K47">
        <f t="shared" si="12"/>
        <v>145.95485964253979</v>
      </c>
      <c r="L47" s="9">
        <f t="shared" si="16"/>
        <v>127263.88031671615</v>
      </c>
      <c r="M47" s="10">
        <f t="shared" si="6"/>
        <v>84063.880316716153</v>
      </c>
      <c r="N47" s="4">
        <f t="shared" si="7"/>
        <v>1.9459231554795406</v>
      </c>
      <c r="O47" s="4"/>
      <c r="P47">
        <v>2008</v>
      </c>
      <c r="Q47" s="9">
        <f t="shared" si="17"/>
        <v>1200</v>
      </c>
      <c r="R47" s="10">
        <f t="shared" si="13"/>
        <v>22800</v>
      </c>
      <c r="S47">
        <f t="shared" si="18"/>
        <v>1.3762414845058146</v>
      </c>
      <c r="T47">
        <f t="shared" si="14"/>
        <v>61.235407067210694</v>
      </c>
      <c r="U47" s="10">
        <f t="shared" si="19"/>
        <v>53393.600838183695</v>
      </c>
      <c r="V47" s="10">
        <f t="shared" si="8"/>
        <v>30593.600838183695</v>
      </c>
      <c r="W47" s="3">
        <f t="shared" si="9"/>
        <v>1.3418245981659516</v>
      </c>
    </row>
    <row r="48" spans="1:23" x14ac:dyDescent="0.25">
      <c r="A48">
        <v>2009</v>
      </c>
      <c r="B48">
        <v>1212.5</v>
      </c>
      <c r="C48">
        <v>810</v>
      </c>
      <c r="D48" s="9">
        <v>973.43</v>
      </c>
      <c r="E48" s="2">
        <f t="shared" si="10"/>
        <v>101.4899999999999</v>
      </c>
      <c r="F48" s="4">
        <f t="shared" si="11"/>
        <v>0.11639562355207915</v>
      </c>
      <c r="H48">
        <v>2009</v>
      </c>
      <c r="I48" s="9">
        <f t="shared" si="20"/>
        <v>44400</v>
      </c>
      <c r="J48">
        <f t="shared" si="15"/>
        <v>1.2327542812528893</v>
      </c>
      <c r="K48">
        <f t="shared" si="12"/>
        <v>147.18761392379267</v>
      </c>
      <c r="L48" s="9">
        <f t="shared" si="16"/>
        <v>143276.83902183748</v>
      </c>
      <c r="M48" s="10">
        <f t="shared" si="6"/>
        <v>98876.839021837484</v>
      </c>
      <c r="N48" s="4">
        <f t="shared" si="7"/>
        <v>2.2269558338251687</v>
      </c>
      <c r="O48" s="4"/>
      <c r="P48">
        <v>2009</v>
      </c>
      <c r="Q48" s="9">
        <f t="shared" si="17"/>
        <v>1200</v>
      </c>
      <c r="R48" s="10">
        <f t="shared" si="13"/>
        <v>24000</v>
      </c>
      <c r="S48">
        <f t="shared" si="18"/>
        <v>1.2327542812528893</v>
      </c>
      <c r="T48">
        <f t="shared" si="14"/>
        <v>62.468161348463582</v>
      </c>
      <c r="U48" s="10">
        <f t="shared" si="19"/>
        <v>60808.382301434904</v>
      </c>
      <c r="V48" s="10">
        <f t="shared" si="8"/>
        <v>36808.382301434904</v>
      </c>
      <c r="W48" s="3">
        <f t="shared" si="9"/>
        <v>1.5336825958931211</v>
      </c>
    </row>
    <row r="49" spans="1:23" x14ac:dyDescent="0.25">
      <c r="A49">
        <v>2010</v>
      </c>
      <c r="B49">
        <v>1421</v>
      </c>
      <c r="C49">
        <v>1058</v>
      </c>
      <c r="D49" s="9">
        <v>1224.58</v>
      </c>
      <c r="E49" s="2">
        <f t="shared" si="10"/>
        <v>251.14999999999998</v>
      </c>
      <c r="F49" s="4">
        <f t="shared" si="11"/>
        <v>0.25800519811388595</v>
      </c>
      <c r="H49">
        <v>2010</v>
      </c>
      <c r="I49" s="9">
        <f t="shared" si="20"/>
        <v>45600</v>
      </c>
      <c r="J49">
        <f t="shared" si="15"/>
        <v>0.97992781198451717</v>
      </c>
      <c r="K49">
        <f t="shared" si="12"/>
        <v>148.16754173577718</v>
      </c>
      <c r="L49" s="9">
        <f t="shared" si="16"/>
        <v>181443.00825879801</v>
      </c>
      <c r="M49" s="10">
        <f t="shared" si="6"/>
        <v>135843.00825879801</v>
      </c>
      <c r="N49" s="4">
        <f t="shared" si="7"/>
        <v>2.9790133390087283</v>
      </c>
      <c r="O49" s="4"/>
      <c r="P49">
        <v>2010</v>
      </c>
      <c r="Q49" s="9">
        <f t="shared" si="17"/>
        <v>1200</v>
      </c>
      <c r="R49" s="10">
        <f t="shared" si="13"/>
        <v>25200</v>
      </c>
      <c r="S49">
        <f t="shared" si="18"/>
        <v>0.97992781198451717</v>
      </c>
      <c r="T49">
        <f t="shared" si="14"/>
        <v>63.448089160448099</v>
      </c>
      <c r="U49" s="10">
        <f t="shared" si="19"/>
        <v>77697.261024101535</v>
      </c>
      <c r="V49" s="10">
        <f t="shared" si="8"/>
        <v>52497.261024101535</v>
      </c>
      <c r="W49" s="3">
        <f t="shared" si="9"/>
        <v>2.0832246438135531</v>
      </c>
    </row>
    <row r="50" spans="1:23" x14ac:dyDescent="0.25">
      <c r="A50">
        <v>2011</v>
      </c>
      <c r="B50">
        <v>1895</v>
      </c>
      <c r="C50">
        <v>1319</v>
      </c>
      <c r="D50" s="9">
        <v>1571.79</v>
      </c>
      <c r="E50" s="2">
        <f t="shared" si="10"/>
        <v>347.21000000000004</v>
      </c>
      <c r="F50" s="4">
        <f t="shared" si="11"/>
        <v>0.28353394633262019</v>
      </c>
      <c r="H50">
        <v>2011</v>
      </c>
      <c r="I50" s="9">
        <f t="shared" si="20"/>
        <v>46800</v>
      </c>
      <c r="J50">
        <f t="shared" si="15"/>
        <v>0.76346076765980186</v>
      </c>
      <c r="K50">
        <f t="shared" si="12"/>
        <v>148.93100250343699</v>
      </c>
      <c r="L50" s="9">
        <f t="shared" si="16"/>
        <v>234088.26042487723</v>
      </c>
      <c r="M50" s="10">
        <f t="shared" si="6"/>
        <v>187288.26042487723</v>
      </c>
      <c r="N50" s="4">
        <f t="shared" si="7"/>
        <v>4.0018859065144703</v>
      </c>
      <c r="O50" s="4"/>
      <c r="P50">
        <v>2011</v>
      </c>
      <c r="Q50" s="9">
        <f t="shared" si="17"/>
        <v>1200</v>
      </c>
      <c r="R50" s="10">
        <f t="shared" si="13"/>
        <v>26400</v>
      </c>
      <c r="S50">
        <f t="shared" si="18"/>
        <v>0.76346076765980186</v>
      </c>
      <c r="T50">
        <f t="shared" si="14"/>
        <v>64.2115499281079</v>
      </c>
      <c r="U50" s="10">
        <f t="shared" si="19"/>
        <v>100927.07206150072</v>
      </c>
      <c r="V50" s="10">
        <f t="shared" si="8"/>
        <v>74527.072061500716</v>
      </c>
      <c r="W50" s="3">
        <f t="shared" si="9"/>
        <v>2.8229951538447242</v>
      </c>
    </row>
    <row r="51" spans="1:23" x14ac:dyDescent="0.25">
      <c r="A51">
        <v>2012</v>
      </c>
      <c r="B51">
        <v>1791.75</v>
      </c>
      <c r="C51">
        <v>1540</v>
      </c>
      <c r="D51" s="9">
        <v>1668.48</v>
      </c>
      <c r="E51" s="2">
        <f t="shared" si="10"/>
        <v>96.690000000000055</v>
      </c>
      <c r="F51" s="4">
        <f t="shared" si="11"/>
        <v>6.1515851354188571E-2</v>
      </c>
      <c r="H51">
        <v>2012</v>
      </c>
      <c r="I51" s="9">
        <f t="shared" si="20"/>
        <v>48000</v>
      </c>
      <c r="J51">
        <f t="shared" si="15"/>
        <v>0.71921749136939006</v>
      </c>
      <c r="K51">
        <f t="shared" si="12"/>
        <v>149.65021999480638</v>
      </c>
      <c r="L51" s="9">
        <f t="shared" si="16"/>
        <v>249688.39905693455</v>
      </c>
      <c r="M51" s="10">
        <f t="shared" si="6"/>
        <v>201688.39905693455</v>
      </c>
      <c r="N51" s="4">
        <f t="shared" si="7"/>
        <v>4.2018416470194699</v>
      </c>
      <c r="O51" s="4"/>
      <c r="P51">
        <v>2012</v>
      </c>
      <c r="Q51" s="9">
        <f t="shared" si="17"/>
        <v>1200</v>
      </c>
      <c r="R51" s="10">
        <f t="shared" si="13"/>
        <v>27600</v>
      </c>
      <c r="S51">
        <f t="shared" si="18"/>
        <v>0.71921749136939006</v>
      </c>
      <c r="T51">
        <f t="shared" si="14"/>
        <v>64.930767419477291</v>
      </c>
      <c r="U51" s="10">
        <f t="shared" si="19"/>
        <v>108335.68682404947</v>
      </c>
      <c r="V51" s="10">
        <f t="shared" si="8"/>
        <v>80735.686824049466</v>
      </c>
      <c r="W51" s="3">
        <f t="shared" si="9"/>
        <v>2.9252060443496184</v>
      </c>
    </row>
    <row r="52" spans="1:23" x14ac:dyDescent="0.25">
      <c r="A52">
        <v>2013</v>
      </c>
      <c r="B52">
        <v>1693.75</v>
      </c>
      <c r="C52">
        <v>1192</v>
      </c>
      <c r="D52" s="9">
        <v>1412.44</v>
      </c>
      <c r="E52" s="2">
        <f t="shared" si="10"/>
        <v>-256.03999999999996</v>
      </c>
      <c r="F52" s="4">
        <f t="shared" si="11"/>
        <v>-0.15345703874184885</v>
      </c>
      <c r="H52">
        <v>2013</v>
      </c>
      <c r="I52" s="9">
        <f t="shared" si="20"/>
        <v>49200</v>
      </c>
      <c r="J52">
        <f t="shared" si="15"/>
        <v>0.84959361105604481</v>
      </c>
      <c r="K52">
        <f t="shared" si="12"/>
        <v>150.49981360586241</v>
      </c>
      <c r="L52" s="9">
        <f t="shared" si="16"/>
        <v>212571.95672946432</v>
      </c>
      <c r="M52" s="10">
        <f t="shared" si="6"/>
        <v>163371.95672946432</v>
      </c>
      <c r="N52" s="4">
        <f t="shared" si="7"/>
        <v>3.3205682262086245</v>
      </c>
      <c r="O52" s="4"/>
      <c r="P52">
        <v>2013</v>
      </c>
      <c r="Q52" s="9">
        <f t="shared" si="17"/>
        <v>1200</v>
      </c>
      <c r="R52" s="10">
        <f t="shared" si="13"/>
        <v>28800</v>
      </c>
      <c r="S52">
        <f t="shared" si="18"/>
        <v>0.84959361105604481</v>
      </c>
      <c r="T52">
        <f t="shared" si="14"/>
        <v>65.780361030533342</v>
      </c>
      <c r="U52" s="10">
        <f t="shared" si="19"/>
        <v>92910.813133966512</v>
      </c>
      <c r="V52" s="10">
        <f t="shared" si="8"/>
        <v>64110.813133966512</v>
      </c>
      <c r="W52" s="3">
        <f t="shared" si="9"/>
        <v>2.2260699004849482</v>
      </c>
    </row>
    <row r="53" spans="1:23" x14ac:dyDescent="0.25">
      <c r="A53">
        <v>2014</v>
      </c>
      <c r="B53">
        <v>1385</v>
      </c>
      <c r="C53">
        <v>1142</v>
      </c>
      <c r="D53" s="9">
        <v>1266.54</v>
      </c>
      <c r="E53" s="2">
        <f t="shared" si="10"/>
        <v>-145.90000000000009</v>
      </c>
      <c r="F53" s="4">
        <f t="shared" si="11"/>
        <v>-0.10329642321089752</v>
      </c>
      <c r="H53">
        <v>2014</v>
      </c>
      <c r="I53" s="9">
        <f t="shared" si="20"/>
        <v>50400</v>
      </c>
      <c r="J53">
        <f t="shared" si="15"/>
        <v>0.94746316736936853</v>
      </c>
      <c r="K53">
        <f t="shared" si="12"/>
        <v>151.44727677323178</v>
      </c>
      <c r="L53" s="9">
        <f t="shared" si="16"/>
        <v>191814.03392436897</v>
      </c>
      <c r="M53" s="10">
        <f t="shared" si="6"/>
        <v>141414.03392436897</v>
      </c>
      <c r="N53" s="4">
        <f t="shared" si="7"/>
        <v>2.8058340064358922</v>
      </c>
      <c r="O53" s="4"/>
      <c r="P53">
        <v>2014</v>
      </c>
      <c r="Q53" s="9">
        <f t="shared" si="17"/>
        <v>1200</v>
      </c>
      <c r="R53" s="10">
        <f t="shared" si="13"/>
        <v>30000</v>
      </c>
      <c r="S53">
        <f t="shared" si="18"/>
        <v>0.94746316736936853</v>
      </c>
      <c r="T53">
        <f t="shared" si="14"/>
        <v>66.727824197902706</v>
      </c>
      <c r="U53" s="10">
        <f t="shared" si="19"/>
        <v>84513.458459611691</v>
      </c>
      <c r="V53" s="10">
        <f t="shared" si="8"/>
        <v>54513.458459611691</v>
      </c>
      <c r="W53" s="3">
        <f t="shared" si="9"/>
        <v>1.8171152819870564</v>
      </c>
    </row>
    <row r="54" spans="1:23" x14ac:dyDescent="0.25">
      <c r="A54">
        <v>2015</v>
      </c>
      <c r="B54">
        <v>1295.75</v>
      </c>
      <c r="C54">
        <v>1049.4000000000001</v>
      </c>
      <c r="D54" s="9">
        <v>1159.1500000000001</v>
      </c>
      <c r="E54" s="2">
        <f t="shared" si="10"/>
        <v>-107.38999999999987</v>
      </c>
      <c r="F54" s="4">
        <f t="shared" si="11"/>
        <v>-8.4790057953163633E-2</v>
      </c>
      <c r="H54">
        <v>2015</v>
      </c>
      <c r="I54" s="9">
        <f t="shared" si="20"/>
        <v>51600</v>
      </c>
      <c r="J54">
        <f t="shared" si="15"/>
        <v>1.035241340637536</v>
      </c>
      <c r="K54">
        <f t="shared" si="12"/>
        <v>152.4825181138693</v>
      </c>
      <c r="L54" s="9">
        <f t="shared" si="16"/>
        <v>176750.11087169161</v>
      </c>
      <c r="M54" s="10">
        <f t="shared" si="6"/>
        <v>125150.11087169161</v>
      </c>
      <c r="N54" s="4">
        <f t="shared" si="7"/>
        <v>2.4253897455754188</v>
      </c>
      <c r="O54" s="4"/>
      <c r="P54">
        <v>2015</v>
      </c>
      <c r="Q54" s="9">
        <f t="shared" si="17"/>
        <v>1200</v>
      </c>
      <c r="R54" s="10">
        <f t="shared" si="13"/>
        <v>31200</v>
      </c>
      <c r="S54">
        <f t="shared" si="18"/>
        <v>1.035241340637536</v>
      </c>
      <c r="T54">
        <f t="shared" si="14"/>
        <v>67.763065538540246</v>
      </c>
      <c r="U54" s="10">
        <f t="shared" si="19"/>
        <v>78547.557418998927</v>
      </c>
      <c r="V54" s="10">
        <f t="shared" si="8"/>
        <v>47347.557418998927</v>
      </c>
      <c r="W54" s="3">
        <f t="shared" si="9"/>
        <v>1.5175499172756066</v>
      </c>
    </row>
    <row r="55" spans="1:23" x14ac:dyDescent="0.25">
      <c r="A55">
        <v>2016</v>
      </c>
      <c r="B55">
        <v>1366.25</v>
      </c>
      <c r="C55">
        <v>1077</v>
      </c>
      <c r="D55" s="9">
        <v>1250.1099999999999</v>
      </c>
      <c r="E55" s="2">
        <f t="shared" si="10"/>
        <v>90.959999999999809</v>
      </c>
      <c r="F55" s="4">
        <f t="shared" si="11"/>
        <v>7.8471293620325067E-2</v>
      </c>
      <c r="H55">
        <v>2016</v>
      </c>
      <c r="I55" s="9">
        <f t="shared" si="20"/>
        <v>52800</v>
      </c>
      <c r="J55">
        <f t="shared" si="15"/>
        <v>0.95991552743358588</v>
      </c>
      <c r="K55">
        <f t="shared" si="12"/>
        <v>153.4424336413029</v>
      </c>
      <c r="L55" s="9">
        <f t="shared" si="16"/>
        <v>191819.92071932915</v>
      </c>
      <c r="M55" s="10">
        <f t="shared" si="6"/>
        <v>139019.92071932915</v>
      </c>
      <c r="N55" s="4">
        <f t="shared" si="7"/>
        <v>2.6329530439266886</v>
      </c>
      <c r="O55" s="4"/>
      <c r="P55">
        <v>2016</v>
      </c>
      <c r="Q55" s="9">
        <f t="shared" si="17"/>
        <v>1200</v>
      </c>
      <c r="R55" s="10">
        <f t="shared" si="13"/>
        <v>32400</v>
      </c>
      <c r="S55">
        <f t="shared" si="18"/>
        <v>0.95991552743358588</v>
      </c>
      <c r="T55">
        <f t="shared" si="14"/>
        <v>68.722981065973826</v>
      </c>
      <c r="U55" s="10">
        <f t="shared" si="19"/>
        <v>85911.285860384538</v>
      </c>
      <c r="V55" s="10">
        <f t="shared" si="8"/>
        <v>53511.285860384538</v>
      </c>
      <c r="W55" s="3">
        <f t="shared" si="9"/>
        <v>1.6515828969254487</v>
      </c>
    </row>
    <row r="56" spans="1:23" x14ac:dyDescent="0.25">
      <c r="A56">
        <v>2017</v>
      </c>
      <c r="B56">
        <v>1293.5</v>
      </c>
      <c r="C56">
        <v>1151</v>
      </c>
      <c r="D56" s="9">
        <v>1237.19</v>
      </c>
      <c r="E56" s="2">
        <f t="shared" si="10"/>
        <v>-12.919999999999845</v>
      </c>
      <c r="F56" s="4">
        <f t="shared" si="11"/>
        <v>-1.0335090512034817E-2</v>
      </c>
      <c r="H56">
        <v>2017</v>
      </c>
      <c r="I56" s="9">
        <f t="shared" si="20"/>
        <v>54000</v>
      </c>
      <c r="J56">
        <f t="shared" si="15"/>
        <v>0.96993994455176646</v>
      </c>
      <c r="K56">
        <f t="shared" si="12"/>
        <v>154.41237358585465</v>
      </c>
      <c r="L56" s="9">
        <f t="shared" si="16"/>
        <v>191037.44447668354</v>
      </c>
      <c r="M56" s="10">
        <f t="shared" si="6"/>
        <v>137037.44447668354</v>
      </c>
      <c r="N56" s="4">
        <f t="shared" si="7"/>
        <v>2.5377304532719172</v>
      </c>
      <c r="O56" s="4"/>
      <c r="P56">
        <v>2017</v>
      </c>
      <c r="Q56" s="9">
        <f t="shared" si="17"/>
        <v>1200</v>
      </c>
      <c r="R56" s="10">
        <f t="shared" si="13"/>
        <v>33600</v>
      </c>
      <c r="S56">
        <f t="shared" si="18"/>
        <v>0.96993994455176646</v>
      </c>
      <c r="T56">
        <f t="shared" si="14"/>
        <v>69.692921010525595</v>
      </c>
      <c r="U56" s="10">
        <f t="shared" si="19"/>
        <v>86223.384945012163</v>
      </c>
      <c r="V56" s="10">
        <f t="shared" si="8"/>
        <v>52623.384945012163</v>
      </c>
      <c r="W56" s="3">
        <f t="shared" si="9"/>
        <v>1.5661721709825049</v>
      </c>
    </row>
    <row r="57" spans="1:23" x14ac:dyDescent="0.25">
      <c r="A57">
        <v>2018</v>
      </c>
      <c r="D57" s="9">
        <f>(1249.89+1332.81)/2</f>
        <v>1291.3499999999999</v>
      </c>
      <c r="E57" s="2">
        <f t="shared" si="10"/>
        <v>54.159999999999854</v>
      </c>
      <c r="F57" s="4">
        <f t="shared" si="11"/>
        <v>4.3776622830769607E-2</v>
      </c>
      <c r="H57">
        <v>2018</v>
      </c>
      <c r="I57" s="9">
        <f t="shared" si="20"/>
        <v>55200</v>
      </c>
      <c r="J57">
        <f t="shared" si="15"/>
        <v>0.92926007666395638</v>
      </c>
      <c r="K57">
        <f t="shared" si="12"/>
        <v>155.3416336625186</v>
      </c>
      <c r="L57" s="9">
        <f t="shared" si="16"/>
        <v>200600.41863009339</v>
      </c>
      <c r="M57" s="10">
        <f t="shared" si="6"/>
        <v>145400.41863009339</v>
      </c>
      <c r="N57" s="4">
        <f t="shared" si="7"/>
        <v>2.6340655548929961</v>
      </c>
      <c r="O57" s="4"/>
      <c r="P57">
        <v>2018</v>
      </c>
      <c r="Q57" s="9">
        <f t="shared" si="17"/>
        <v>1200</v>
      </c>
      <c r="R57" s="10">
        <f t="shared" si="13"/>
        <v>34800</v>
      </c>
      <c r="S57">
        <f t="shared" si="18"/>
        <v>0.92926007666395638</v>
      </c>
      <c r="T57">
        <f t="shared" si="14"/>
        <v>70.622181087189546</v>
      </c>
      <c r="U57" s="10">
        <f t="shared" si="19"/>
        <v>91197.953546942212</v>
      </c>
      <c r="V57" s="10">
        <f t="shared" si="8"/>
        <v>56397.953546942212</v>
      </c>
      <c r="W57" s="3">
        <f t="shared" si="9"/>
        <v>1.6206308490500636</v>
      </c>
    </row>
    <row r="58" spans="1:23" x14ac:dyDescent="0.25">
      <c r="A58">
        <v>2019</v>
      </c>
      <c r="D58" s="9">
        <f>(1480.03+1291.63)/2</f>
        <v>1385.83</v>
      </c>
      <c r="E58" s="2">
        <f t="shared" si="10"/>
        <v>94.480000000000018</v>
      </c>
      <c r="F58" s="4">
        <f t="shared" si="11"/>
        <v>7.3163743369342185E-2</v>
      </c>
      <c r="H58">
        <v>2019</v>
      </c>
      <c r="I58" s="9">
        <f t="shared" si="20"/>
        <v>56400</v>
      </c>
      <c r="J58">
        <f t="shared" si="15"/>
        <v>0.86590707373920328</v>
      </c>
      <c r="K58">
        <f t="shared" si="12"/>
        <v>156.20754073625781</v>
      </c>
      <c r="L58" s="9">
        <f t="shared" si="16"/>
        <v>216477.09617852815</v>
      </c>
      <c r="M58" s="10">
        <f t="shared" si="6"/>
        <v>160077.09617852815</v>
      </c>
      <c r="N58" s="4">
        <f t="shared" si="7"/>
        <v>2.8382463861441161</v>
      </c>
      <c r="O58" s="4"/>
      <c r="P58">
        <v>2019</v>
      </c>
      <c r="Q58" s="9">
        <f t="shared" si="17"/>
        <v>1200</v>
      </c>
      <c r="R58" s="10">
        <f t="shared" si="13"/>
        <v>36000</v>
      </c>
      <c r="S58">
        <f t="shared" si="18"/>
        <v>0.86590707373920328</v>
      </c>
      <c r="T58">
        <f t="shared" si="14"/>
        <v>71.488088160928754</v>
      </c>
      <c r="U58" s="10">
        <f t="shared" si="19"/>
        <v>99070.337216059896</v>
      </c>
      <c r="V58" s="10">
        <f t="shared" si="8"/>
        <v>63070.337216059896</v>
      </c>
      <c r="W58" s="3">
        <f t="shared" si="9"/>
        <v>1.7519538115572193</v>
      </c>
    </row>
    <row r="59" spans="1:23" x14ac:dyDescent="0.25">
      <c r="A59">
        <v>2020</v>
      </c>
      <c r="D59" s="9">
        <f>(1853.8+1560.67)/2</f>
        <v>1707.2350000000001</v>
      </c>
      <c r="E59" s="2">
        <f t="shared" si="10"/>
        <v>321.4050000000002</v>
      </c>
      <c r="F59" s="4">
        <f t="shared" si="11"/>
        <v>0.23192238586262401</v>
      </c>
      <c r="H59">
        <v>2020</v>
      </c>
      <c r="I59" s="9">
        <f t="shared" si="20"/>
        <v>57600</v>
      </c>
      <c r="J59">
        <f t="shared" si="15"/>
        <v>0.70289093182836571</v>
      </c>
      <c r="K59">
        <f t="shared" si="12"/>
        <v>156.91043166808618</v>
      </c>
      <c r="L59" s="9">
        <f t="shared" si="16"/>
        <v>267882.9808088651</v>
      </c>
      <c r="M59" s="10">
        <f t="shared" si="6"/>
        <v>210282.9808088651</v>
      </c>
      <c r="N59" s="4">
        <f t="shared" si="7"/>
        <v>3.6507461945983524</v>
      </c>
      <c r="O59" s="4"/>
      <c r="P59">
        <v>2020</v>
      </c>
      <c r="Q59" s="9">
        <f t="shared" si="17"/>
        <v>1200</v>
      </c>
      <c r="R59" s="10">
        <f t="shared" si="13"/>
        <v>37200</v>
      </c>
      <c r="S59">
        <f t="shared" si="18"/>
        <v>0.70289093182836571</v>
      </c>
      <c r="T59">
        <f t="shared" si="14"/>
        <v>72.190979092757118</v>
      </c>
      <c r="U59" s="10">
        <f t="shared" si="19"/>
        <v>123246.96619142321</v>
      </c>
      <c r="V59" s="10">
        <f t="shared" si="8"/>
        <v>86046.966191423213</v>
      </c>
      <c r="W59" s="3">
        <f t="shared" si="9"/>
        <v>2.3130904890167532</v>
      </c>
    </row>
    <row r="60" spans="1:23" x14ac:dyDescent="0.25">
      <c r="A60">
        <v>2021</v>
      </c>
      <c r="D60" s="9">
        <f>(1788.63+1869.68)/2</f>
        <v>1829.1550000000002</v>
      </c>
      <c r="E60" s="2">
        <f t="shared" si="10"/>
        <v>121.92000000000007</v>
      </c>
      <c r="F60" s="4">
        <f t="shared" si="11"/>
        <v>7.1413718673761992E-2</v>
      </c>
      <c r="H60">
        <v>2021</v>
      </c>
      <c r="I60" s="9">
        <f t="shared" si="20"/>
        <v>58800</v>
      </c>
      <c r="J60">
        <f t="shared" si="15"/>
        <v>0.6560406307830664</v>
      </c>
      <c r="K60">
        <f t="shared" si="12"/>
        <v>157.56647229886923</v>
      </c>
      <c r="L60" s="9">
        <f t="shared" si="16"/>
        <v>288213.50063783815</v>
      </c>
      <c r="M60" s="10">
        <f t="shared" si="6"/>
        <v>229413.50063783815</v>
      </c>
      <c r="N60" s="4">
        <f t="shared" si="7"/>
        <v>3.9015901469020093</v>
      </c>
      <c r="O60" s="4"/>
      <c r="P60">
        <v>2021</v>
      </c>
      <c r="Q60" s="9">
        <f t="shared" si="17"/>
        <v>0</v>
      </c>
      <c r="R60" s="10">
        <f t="shared" si="13"/>
        <v>37200</v>
      </c>
      <c r="S60">
        <f t="shared" si="18"/>
        <v>0</v>
      </c>
      <c r="T60">
        <f t="shared" si="14"/>
        <v>72.190979092757118</v>
      </c>
      <c r="U60" s="10">
        <f t="shared" si="19"/>
        <v>132048.49036241215</v>
      </c>
      <c r="V60" s="10">
        <f t="shared" si="8"/>
        <v>94848.490362412151</v>
      </c>
      <c r="W60" s="3">
        <f t="shared" si="9"/>
        <v>2.5496906011401115</v>
      </c>
    </row>
    <row r="61" spans="1:23" x14ac:dyDescent="0.25">
      <c r="A61">
        <v>2022</v>
      </c>
      <c r="D61" s="9">
        <f>(1794.29+1816.31)/2</f>
        <v>1805.3</v>
      </c>
      <c r="E61" s="2">
        <f t="shared" si="10"/>
        <v>-23.855000000000246</v>
      </c>
      <c r="F61" s="4">
        <f t="shared" si="11"/>
        <v>-1.3041541039441842E-2</v>
      </c>
      <c r="H61">
        <v>2022</v>
      </c>
      <c r="I61" s="9">
        <f t="shared" si="20"/>
        <v>60000</v>
      </c>
      <c r="J61">
        <f t="shared" si="15"/>
        <v>0.66470946657065311</v>
      </c>
      <c r="K61">
        <f t="shared" si="12"/>
        <v>158.23118176543989</v>
      </c>
      <c r="L61" s="9">
        <f t="shared" si="16"/>
        <v>285654.75244114862</v>
      </c>
      <c r="M61" s="10">
        <f t="shared" si="6"/>
        <v>225654.75244114862</v>
      </c>
      <c r="N61" s="4">
        <f t="shared" si="7"/>
        <v>3.7609125406858106</v>
      </c>
      <c r="O61" s="4"/>
      <c r="P61">
        <v>2022</v>
      </c>
      <c r="Q61" s="9">
        <f t="shared" si="17"/>
        <v>0</v>
      </c>
      <c r="R61" s="10">
        <f t="shared" si="13"/>
        <v>37200</v>
      </c>
      <c r="S61">
        <f t="shared" si="18"/>
        <v>0</v>
      </c>
      <c r="T61">
        <f t="shared" si="14"/>
        <v>72.190979092757118</v>
      </c>
      <c r="U61" s="10">
        <f t="shared" si="19"/>
        <v>130326.37455615442</v>
      </c>
      <c r="V61" s="10">
        <f t="shared" si="8"/>
        <v>93126.37455615442</v>
      </c>
      <c r="W61" s="3">
        <f t="shared" si="9"/>
        <v>2.503397165488022</v>
      </c>
    </row>
    <row r="62" spans="1:23" x14ac:dyDescent="0.25">
      <c r="A62">
        <v>2023</v>
      </c>
      <c r="D62" s="9">
        <v>1965.51</v>
      </c>
      <c r="E62" s="2">
        <f t="shared" ref="E62" si="21">D62-D61</f>
        <v>160.21000000000004</v>
      </c>
      <c r="F62" s="4">
        <f t="shared" ref="F62" si="22">E62/D61</f>
        <v>8.8744253032736961E-2</v>
      </c>
      <c r="H62">
        <v>2023</v>
      </c>
      <c r="I62" s="9">
        <f t="shared" ref="I62" si="23">I61+$P$2</f>
        <v>61200</v>
      </c>
      <c r="J62">
        <f t="shared" ref="J62" si="24">$P$2/D62</f>
        <v>0.6105285651052399</v>
      </c>
      <c r="K62">
        <f t="shared" ref="K62" si="25">K61+J62</f>
        <v>158.84171033054511</v>
      </c>
      <c r="L62" s="9">
        <f t="shared" ref="L62" si="26">K62*D62</f>
        <v>312204.97007178975</v>
      </c>
      <c r="M62" s="10">
        <f t="shared" ref="M62" si="27">L62-I62</f>
        <v>251004.97007178975</v>
      </c>
      <c r="N62" s="4">
        <f t="shared" ref="N62" si="28">M62/I62</f>
        <v>4.1013883998658454</v>
      </c>
      <c r="P62">
        <v>2023</v>
      </c>
      <c r="Q62" s="9">
        <f t="shared" ref="Q62" si="29">IF(($Q$2&lt;=A62)*AND($R$2&gt;A61),$P$2*1,0)</f>
        <v>0</v>
      </c>
      <c r="R62" s="10">
        <f t="shared" ref="R62" si="30">R61+Q62</f>
        <v>37200</v>
      </c>
      <c r="S62">
        <f t="shared" ref="S62" si="31">Q62/D62</f>
        <v>0</v>
      </c>
      <c r="T62">
        <f t="shared" ref="T62" si="32">T61+S62</f>
        <v>72.190979092757118</v>
      </c>
      <c r="U62" s="10">
        <f t="shared" ref="U62" si="33">T62*D62</f>
        <v>141892.09131660504</v>
      </c>
      <c r="V62" s="10">
        <f t="shared" ref="V62" si="34">U62-R62</f>
        <v>104692.09131660504</v>
      </c>
      <c r="W62" s="3">
        <f t="shared" ref="W62" si="35">V62/R62</f>
        <v>2.8143035300162644</v>
      </c>
    </row>
    <row r="63" spans="1:23" x14ac:dyDescent="0.25">
      <c r="A63" s="5" t="s">
        <v>14</v>
      </c>
      <c r="D63" s="5"/>
      <c r="E63" s="6">
        <f>D61-D12</f>
        <v>1707.5</v>
      </c>
      <c r="F63" s="7">
        <f>Tabelle1[[#This Row],[Veränderung gegenüber Vorjahr]]/D12</f>
        <v>17.459100204498977</v>
      </c>
    </row>
  </sheetData>
  <conditionalFormatting sqref="F13:F6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2:M6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2:O61">
    <cfRule type="dataBar" priority="1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{FA2F3E2B-3D78-4B60-AB81-71F866CB3A8B}</x14:id>
        </ext>
      </extLst>
    </cfRule>
  </conditionalFormatting>
  <conditionalFormatting sqref="Q7:R7">
    <cfRule type="cellIs" dxfId="1" priority="2" operator="lessThan">
      <formula>0</formula>
    </cfRule>
    <cfRule type="cellIs" dxfId="0" priority="3" operator="greaterThan">
      <formula>0</formula>
    </cfRule>
  </conditionalFormatting>
  <conditionalFormatting sqref="V12:V62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2:W62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{4E1EB378-24CE-4A10-8A49-AF4CCFF2F2F5}</x14:id>
        </ext>
      </extLst>
    </cfRule>
  </conditionalFormatting>
  <conditionalFormatting sqref="N62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{0EC73AA8-AB8F-4BAC-A342-D0C8A38A2564}</x14:id>
        </ext>
      </extLst>
    </cfRule>
  </conditionalFormatting>
  <pageMargins left="0.7" right="0.7" top="0.78740157499999996" bottom="0.78740157499999996" header="0.3" footer="0.3"/>
  <pageSetup paperSize="9" orientation="portrait" r:id="rId1"/>
  <tableParts count="5">
    <tablePart r:id="rId2"/>
    <tablePart r:id="rId3"/>
    <tablePart r:id="rId4"/>
    <tablePart r:id="rId5"/>
    <tablePart r:id="rId6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A2F3E2B-3D78-4B60-AB81-71F866CB3A8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N12:O61</xm:sqref>
        </x14:conditionalFormatting>
        <x14:conditionalFormatting xmlns:xm="http://schemas.microsoft.com/office/excel/2006/main">
          <x14:cfRule type="dataBar" id="{4E1EB378-24CE-4A10-8A49-AF4CCFF2F2F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W12:W62</xm:sqref>
        </x14:conditionalFormatting>
        <x14:conditionalFormatting xmlns:xm="http://schemas.microsoft.com/office/excel/2006/main">
          <x14:cfRule type="dataBar" id="{0EC73AA8-AB8F-4BAC-A342-D0C8A38A256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N62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Schieferstein | GoldSilberShop.de</dc:creator>
  <cp:lastModifiedBy>Tim Schieferstein | SOLIT Gruppe</cp:lastModifiedBy>
  <dcterms:created xsi:type="dcterms:W3CDTF">2023-08-25T12:07:02Z</dcterms:created>
  <dcterms:modified xsi:type="dcterms:W3CDTF">2024-03-08T10:43:11Z</dcterms:modified>
</cp:coreProperties>
</file>